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2050ab.sharepoint.com/sites/2050Home/Delade dokument/Kunder/S/SKR/Uppdatering av verktyg regionernas klimatpåverkan 2023/Skickat till kund/"/>
    </mc:Choice>
  </mc:AlternateContent>
  <xr:revisionPtr revIDLastSave="767" documentId="8_{5AE25E53-2860-4B19-85C3-1A064A6FB170}" xr6:coauthVersionLast="47" xr6:coauthVersionMax="47" xr10:uidLastSave="{4103388A-25DE-4C7C-AE87-384A3257CF6E}"/>
  <bookViews>
    <workbookView xWindow="-110" yWindow="-110" windowWidth="19420" windowHeight="10300" firstSheet="1" activeTab="6" xr2:uid="{EDBD9ECD-CB1F-4AD2-B969-2AB5558123FC}"/>
  </bookViews>
  <sheets>
    <sheet name="Introduktion" sheetId="8" r:id="rId1"/>
    <sheet name="Resultattabeller" sheetId="7" r:id="rId2"/>
    <sheet name="Pivottabell inköp utökad" sheetId="2" r:id="rId3"/>
    <sheet name="Input-inköpta varor o tjänster" sheetId="3" r:id="rId4"/>
    <sheet name="Data" sheetId="4" state="hidden" r:id="rId5"/>
    <sheet name="Listor_utökad spend" sheetId="1" state="hidden" r:id="rId6"/>
    <sheet name="Utsläppsfaktorer" sheetId="5" r:id="rId7"/>
    <sheet name="Konvertering SEK till EURO" sheetId="6" r:id="rId8"/>
  </sheets>
  <definedNames>
    <definedName name="_xlnm._FilterDatabase" localSheetId="4" hidden="1">Data!$B$1:$H$784</definedName>
    <definedName name="_xlnm._FilterDatabase" localSheetId="1" hidden="1">Resultattabeller!$I$5:$O$430</definedName>
    <definedName name="_xlnm._FilterDatabase" localSheetId="6" hidden="1">Utsläppsfaktorer!$A$1:$M$453</definedName>
    <definedName name="LFUindelning">'Listor_utökad spend'!$B$2:$B$7</definedName>
  </definedNames>
  <calcPr calcId="191029"/>
  <pivotCaches>
    <pivotCache cacheId="2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78" i="5" l="1"/>
  <c r="O277" i="5"/>
  <c r="O276" i="5"/>
  <c r="O275" i="5"/>
  <c r="O274" i="5"/>
  <c r="O273" i="5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77" i="3"/>
  <c r="F477" i="3" s="1"/>
  <c r="G477" i="3" s="1"/>
  <c r="G467" i="3"/>
  <c r="G468" i="3"/>
  <c r="G469" i="3"/>
  <c r="G471" i="3"/>
  <c r="G472" i="3"/>
  <c r="G473" i="3"/>
  <c r="G474" i="3"/>
  <c r="G475" i="3"/>
  <c r="G476" i="3"/>
  <c r="D12" i="6"/>
  <c r="D112" i="4" l="1"/>
  <c r="P86" i="4"/>
  <c r="O86" i="4"/>
  <c r="N86" i="4"/>
  <c r="I86" i="4"/>
  <c r="H86" i="4"/>
  <c r="G86" i="4"/>
  <c r="F86" i="4"/>
  <c r="D86" i="4"/>
  <c r="C86" i="4"/>
  <c r="P87" i="4"/>
  <c r="O87" i="4"/>
  <c r="N87" i="4"/>
  <c r="I87" i="4"/>
  <c r="H87" i="4"/>
  <c r="G87" i="4"/>
  <c r="F87" i="4"/>
  <c r="D87" i="4"/>
  <c r="C87" i="4"/>
  <c r="V96" i="3"/>
  <c r="G96" i="3"/>
  <c r="AD87" i="4" s="1"/>
  <c r="F96" i="3"/>
  <c r="AC87" i="4" s="1"/>
  <c r="E96" i="3"/>
  <c r="AB87" i="4" s="1"/>
  <c r="C96" i="3"/>
  <c r="B96" i="3"/>
  <c r="V95" i="3"/>
  <c r="G95" i="3"/>
  <c r="AD86" i="4" s="1"/>
  <c r="F95" i="3"/>
  <c r="AC86" i="4" s="1"/>
  <c r="E95" i="3"/>
  <c r="AB86" i="4" s="1"/>
  <c r="C95" i="3"/>
  <c r="B95" i="3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C453" i="5"/>
  <c r="A453" i="5" s="1"/>
  <c r="C452" i="5"/>
  <c r="A452" i="5" s="1"/>
  <c r="C451" i="5"/>
  <c r="A451" i="5" s="1"/>
  <c r="C450" i="5"/>
  <c r="A450" i="5" s="1"/>
  <c r="C449" i="5"/>
  <c r="C448" i="5"/>
  <c r="A448" i="5" s="1"/>
  <c r="C447" i="5"/>
  <c r="A447" i="5" s="1"/>
  <c r="C446" i="5"/>
  <c r="A446" i="5" s="1"/>
  <c r="C445" i="5"/>
  <c r="A445" i="5" s="1"/>
  <c r="C444" i="5"/>
  <c r="A444" i="5" s="1"/>
  <c r="C443" i="5"/>
  <c r="A443" i="5" s="1"/>
  <c r="C442" i="5"/>
  <c r="A442" i="5" s="1"/>
  <c r="C441" i="5"/>
  <c r="A441" i="5" s="1"/>
  <c r="C440" i="5"/>
  <c r="A440" i="5" s="1"/>
  <c r="C439" i="5"/>
  <c r="A439" i="5" s="1"/>
  <c r="C438" i="5"/>
  <c r="A438" i="5" s="1"/>
  <c r="C437" i="5"/>
  <c r="A437" i="5" s="1"/>
  <c r="C436" i="5"/>
  <c r="A436" i="5" s="1"/>
  <c r="C435" i="5"/>
  <c r="A435" i="5" s="1"/>
  <c r="C434" i="5"/>
  <c r="A434" i="5" s="1"/>
  <c r="C433" i="5"/>
  <c r="A433" i="5" s="1"/>
  <c r="C432" i="5"/>
  <c r="A432" i="5" s="1"/>
  <c r="C431" i="5"/>
  <c r="A431" i="5" s="1"/>
  <c r="C430" i="5"/>
  <c r="A430" i="5" s="1"/>
  <c r="C429" i="5"/>
  <c r="A429" i="5" s="1"/>
  <c r="C428" i="5"/>
  <c r="A428" i="5" s="1"/>
  <c r="C427" i="5"/>
  <c r="A427" i="5" s="1"/>
  <c r="C426" i="5"/>
  <c r="A426" i="5" s="1"/>
  <c r="C425" i="5"/>
  <c r="A425" i="5" s="1"/>
  <c r="C424" i="5"/>
  <c r="A424" i="5" s="1"/>
  <c r="C423" i="5"/>
  <c r="A423" i="5" s="1"/>
  <c r="C422" i="5"/>
  <c r="A422" i="5" s="1"/>
  <c r="C421" i="5"/>
  <c r="A421" i="5" s="1"/>
  <c r="C420" i="5"/>
  <c r="A420" i="5" s="1"/>
  <c r="C419" i="5"/>
  <c r="A419" i="5" s="1"/>
  <c r="C418" i="5"/>
  <c r="A418" i="5" s="1"/>
  <c r="C417" i="5"/>
  <c r="A417" i="5" s="1"/>
  <c r="C416" i="5"/>
  <c r="A416" i="5" s="1"/>
  <c r="C415" i="5"/>
  <c r="A415" i="5" s="1"/>
  <c r="C414" i="5"/>
  <c r="A414" i="5" s="1"/>
  <c r="C413" i="5"/>
  <c r="A413" i="5" s="1"/>
  <c r="C412" i="5"/>
  <c r="A412" i="5" s="1"/>
  <c r="C411" i="5"/>
  <c r="A411" i="5" s="1"/>
  <c r="C410" i="5"/>
  <c r="A410" i="5" s="1"/>
  <c r="C409" i="5"/>
  <c r="A409" i="5" s="1"/>
  <c r="C408" i="5"/>
  <c r="A408" i="5" s="1"/>
  <c r="C407" i="5"/>
  <c r="A407" i="5" s="1"/>
  <c r="C406" i="5"/>
  <c r="A406" i="5" s="1"/>
  <c r="C405" i="5"/>
  <c r="A405" i="5" s="1"/>
  <c r="C404" i="5"/>
  <c r="A404" i="5" s="1"/>
  <c r="C403" i="5"/>
  <c r="A403" i="5" s="1"/>
  <c r="C402" i="5"/>
  <c r="A402" i="5" s="1"/>
  <c r="C401" i="5"/>
  <c r="A401" i="5" s="1"/>
  <c r="C400" i="5"/>
  <c r="A400" i="5" s="1"/>
  <c r="C399" i="5"/>
  <c r="A399" i="5" s="1"/>
  <c r="C398" i="5"/>
  <c r="A398" i="5" s="1"/>
  <c r="C397" i="5"/>
  <c r="A397" i="5" s="1"/>
  <c r="C396" i="5"/>
  <c r="A396" i="5" s="1"/>
  <c r="C395" i="5"/>
  <c r="A395" i="5" s="1"/>
  <c r="C394" i="5"/>
  <c r="A394" i="5" s="1"/>
  <c r="C393" i="5"/>
  <c r="A393" i="5" s="1"/>
  <c r="C392" i="5"/>
  <c r="A392" i="5" s="1"/>
  <c r="C391" i="5"/>
  <c r="C390" i="5"/>
  <c r="A390" i="5" s="1"/>
  <c r="C389" i="5"/>
  <c r="A389" i="5" s="1"/>
  <c r="C388" i="5"/>
  <c r="A388" i="5" s="1"/>
  <c r="C387" i="5"/>
  <c r="A387" i="5" s="1"/>
  <c r="C386" i="5"/>
  <c r="A386" i="5" s="1"/>
  <c r="C385" i="5"/>
  <c r="A385" i="5" s="1"/>
  <c r="C384" i="5"/>
  <c r="A384" i="5" s="1"/>
  <c r="C383" i="5"/>
  <c r="C382" i="5"/>
  <c r="A382" i="5" s="1"/>
  <c r="C381" i="5"/>
  <c r="A381" i="5" s="1"/>
  <c r="C380" i="5"/>
  <c r="A380" i="5" s="1"/>
  <c r="C379" i="5"/>
  <c r="A379" i="5" s="1"/>
  <c r="C378" i="5"/>
  <c r="A378" i="5" s="1"/>
  <c r="C377" i="5"/>
  <c r="A377" i="5" s="1"/>
  <c r="C376" i="5"/>
  <c r="A376" i="5" s="1"/>
  <c r="C375" i="5"/>
  <c r="A375" i="5" s="1"/>
  <c r="C374" i="5"/>
  <c r="A374" i="5" s="1"/>
  <c r="C373" i="5"/>
  <c r="A373" i="5" s="1"/>
  <c r="C372" i="5"/>
  <c r="A372" i="5" s="1"/>
  <c r="C371" i="5"/>
  <c r="A371" i="5" s="1"/>
  <c r="C370" i="5"/>
  <c r="A370" i="5" s="1"/>
  <c r="C369" i="5"/>
  <c r="A369" i="5" s="1"/>
  <c r="C368" i="5"/>
  <c r="A368" i="5" s="1"/>
  <c r="C367" i="5"/>
  <c r="A367" i="5" s="1"/>
  <c r="C366" i="5"/>
  <c r="A366" i="5" s="1"/>
  <c r="C365" i="5"/>
  <c r="A365" i="5" s="1"/>
  <c r="C364" i="5"/>
  <c r="A364" i="5" s="1"/>
  <c r="C363" i="5"/>
  <c r="A363" i="5" s="1"/>
  <c r="C362" i="5"/>
  <c r="A362" i="5" s="1"/>
  <c r="C361" i="5"/>
  <c r="A361" i="5" s="1"/>
  <c r="C360" i="5"/>
  <c r="A360" i="5" s="1"/>
  <c r="C359" i="5"/>
  <c r="A359" i="5" s="1"/>
  <c r="C358" i="5"/>
  <c r="A358" i="5" s="1"/>
  <c r="C357" i="5"/>
  <c r="A357" i="5" s="1"/>
  <c r="C356" i="5"/>
  <c r="A356" i="5" s="1"/>
  <c r="C355" i="5"/>
  <c r="A355" i="5" s="1"/>
  <c r="C354" i="5"/>
  <c r="A354" i="5" s="1"/>
  <c r="C353" i="5"/>
  <c r="C352" i="5"/>
  <c r="A352" i="5" s="1"/>
  <c r="C351" i="5"/>
  <c r="A351" i="5" s="1"/>
  <c r="C350" i="5"/>
  <c r="A350" i="5" s="1"/>
  <c r="C349" i="5"/>
  <c r="A349" i="5" s="1"/>
  <c r="C348" i="5"/>
  <c r="A348" i="5" s="1"/>
  <c r="C347" i="5"/>
  <c r="A347" i="5" s="1"/>
  <c r="C346" i="5"/>
  <c r="A346" i="5" s="1"/>
  <c r="C345" i="5"/>
  <c r="A345" i="5" s="1"/>
  <c r="C344" i="5"/>
  <c r="A344" i="5" s="1"/>
  <c r="C343" i="5"/>
  <c r="A343" i="5" s="1"/>
  <c r="C342" i="5"/>
  <c r="A342" i="5" s="1"/>
  <c r="C341" i="5"/>
  <c r="A341" i="5" s="1"/>
  <c r="C340" i="5"/>
  <c r="A340" i="5" s="1"/>
  <c r="C339" i="5"/>
  <c r="A339" i="5" s="1"/>
  <c r="C338" i="5"/>
  <c r="A338" i="5" s="1"/>
  <c r="C337" i="5"/>
  <c r="A337" i="5" s="1"/>
  <c r="C336" i="5"/>
  <c r="A336" i="5" s="1"/>
  <c r="C335" i="5"/>
  <c r="A335" i="5" s="1"/>
  <c r="C334" i="5"/>
  <c r="A334" i="5" s="1"/>
  <c r="C333" i="5"/>
  <c r="A333" i="5" s="1"/>
  <c r="C332" i="5"/>
  <c r="A332" i="5" s="1"/>
  <c r="C331" i="5"/>
  <c r="A331" i="5" s="1"/>
  <c r="C330" i="5"/>
  <c r="A330" i="5" s="1"/>
  <c r="C329" i="5"/>
  <c r="A329" i="5" s="1"/>
  <c r="C328" i="5"/>
  <c r="A328" i="5" s="1"/>
  <c r="C327" i="5"/>
  <c r="A327" i="5" s="1"/>
  <c r="C326" i="5"/>
  <c r="A326" i="5" s="1"/>
  <c r="C325" i="5"/>
  <c r="A325" i="5" s="1"/>
  <c r="C324" i="5"/>
  <c r="A324" i="5" s="1"/>
  <c r="C323" i="5"/>
  <c r="A323" i="5" s="1"/>
  <c r="C322" i="5"/>
  <c r="A322" i="5" s="1"/>
  <c r="C321" i="5"/>
  <c r="A321" i="5" s="1"/>
  <c r="C320" i="5"/>
  <c r="A320" i="5" s="1"/>
  <c r="C319" i="5"/>
  <c r="A319" i="5" s="1"/>
  <c r="C318" i="5"/>
  <c r="A318" i="5" s="1"/>
  <c r="C317" i="5"/>
  <c r="A317" i="5" s="1"/>
  <c r="C316" i="5"/>
  <c r="A316" i="5" s="1"/>
  <c r="C315" i="5"/>
  <c r="A315" i="5" s="1"/>
  <c r="C314" i="5"/>
  <c r="A314" i="5" s="1"/>
  <c r="C313" i="5"/>
  <c r="A313" i="5" s="1"/>
  <c r="C312" i="5"/>
  <c r="A312" i="5" s="1"/>
  <c r="C311" i="5"/>
  <c r="A311" i="5" s="1"/>
  <c r="C310" i="5"/>
  <c r="A310" i="5" s="1"/>
  <c r="C309" i="5"/>
  <c r="A309" i="5" s="1"/>
  <c r="C308" i="5"/>
  <c r="A308" i="5" s="1"/>
  <c r="C307" i="5"/>
  <c r="A307" i="5" s="1"/>
  <c r="C306" i="5"/>
  <c r="A306" i="5" s="1"/>
  <c r="C305" i="5"/>
  <c r="A305" i="5" s="1"/>
  <c r="C304" i="5"/>
  <c r="A304" i="5" s="1"/>
  <c r="C303" i="5"/>
  <c r="A303" i="5" s="1"/>
  <c r="C302" i="5"/>
  <c r="A302" i="5" s="1"/>
  <c r="C301" i="5"/>
  <c r="A301" i="5" s="1"/>
  <c r="C300" i="5"/>
  <c r="A300" i="5" s="1"/>
  <c r="C299" i="5"/>
  <c r="A299" i="5" s="1"/>
  <c r="C298" i="5"/>
  <c r="A298" i="5" s="1"/>
  <c r="C297" i="5"/>
  <c r="A297" i="5" s="1"/>
  <c r="C296" i="5"/>
  <c r="A296" i="5" s="1"/>
  <c r="C295" i="5"/>
  <c r="A295" i="5" s="1"/>
  <c r="C294" i="5"/>
  <c r="A294" i="5" s="1"/>
  <c r="C293" i="5"/>
  <c r="A293" i="5" s="1"/>
  <c r="C292" i="5"/>
  <c r="A292" i="5" s="1"/>
  <c r="C291" i="5"/>
  <c r="A291" i="5" s="1"/>
  <c r="C290" i="5"/>
  <c r="A290" i="5" s="1"/>
  <c r="C289" i="5"/>
  <c r="A289" i="5" s="1"/>
  <c r="C288" i="5"/>
  <c r="A288" i="5" s="1"/>
  <c r="C287" i="5"/>
  <c r="C286" i="5"/>
  <c r="A286" i="5" s="1"/>
  <c r="C285" i="5"/>
  <c r="A285" i="5" s="1"/>
  <c r="C284" i="5"/>
  <c r="A284" i="5" s="1"/>
  <c r="C283" i="5"/>
  <c r="A283" i="5" s="1"/>
  <c r="C282" i="5"/>
  <c r="A282" i="5" s="1"/>
  <c r="C281" i="5"/>
  <c r="A281" i="5" s="1"/>
  <c r="C280" i="5"/>
  <c r="A280" i="5" s="1"/>
  <c r="C279" i="5"/>
  <c r="A279" i="5" s="1"/>
  <c r="C278" i="5"/>
  <c r="A278" i="5" s="1"/>
  <c r="C277" i="5"/>
  <c r="A277" i="5" s="1"/>
  <c r="C276" i="5"/>
  <c r="A276" i="5" s="1"/>
  <c r="C275" i="5"/>
  <c r="A275" i="5" s="1"/>
  <c r="C274" i="5"/>
  <c r="A274" i="5" s="1"/>
  <c r="C273" i="5"/>
  <c r="A273" i="5" s="1"/>
  <c r="C272" i="5"/>
  <c r="A272" i="5" s="1"/>
  <c r="C271" i="5"/>
  <c r="A271" i="5" s="1"/>
  <c r="C270" i="5"/>
  <c r="A270" i="5" s="1"/>
  <c r="C269" i="5"/>
  <c r="A269" i="5" s="1"/>
  <c r="C268" i="5"/>
  <c r="A268" i="5" s="1"/>
  <c r="C267" i="5"/>
  <c r="A267" i="5" s="1"/>
  <c r="C266" i="5"/>
  <c r="A266" i="5" s="1"/>
  <c r="C265" i="5"/>
  <c r="A265" i="5" s="1"/>
  <c r="C264" i="5"/>
  <c r="A264" i="5" s="1"/>
  <c r="C263" i="5"/>
  <c r="A263" i="5" s="1"/>
  <c r="C262" i="5"/>
  <c r="A262" i="5" s="1"/>
  <c r="C261" i="5"/>
  <c r="A261" i="5" s="1"/>
  <c r="C260" i="5"/>
  <c r="A260" i="5" s="1"/>
  <c r="C259" i="5"/>
  <c r="A259" i="5" s="1"/>
  <c r="C258" i="5"/>
  <c r="A258" i="5" s="1"/>
  <c r="C257" i="5"/>
  <c r="A257" i="5" s="1"/>
  <c r="C256" i="5"/>
  <c r="A256" i="5" s="1"/>
  <c r="C255" i="5"/>
  <c r="A255" i="5" s="1"/>
  <c r="C254" i="5"/>
  <c r="A254" i="5" s="1"/>
  <c r="C253" i="5"/>
  <c r="A253" i="5" s="1"/>
  <c r="C252" i="5"/>
  <c r="A252" i="5" s="1"/>
  <c r="C251" i="5"/>
  <c r="A251" i="5" s="1"/>
  <c r="C250" i="5"/>
  <c r="A250" i="5" s="1"/>
  <c r="C249" i="5"/>
  <c r="A249" i="5" s="1"/>
  <c r="C248" i="5"/>
  <c r="A248" i="5" s="1"/>
  <c r="C247" i="5"/>
  <c r="A247" i="5" s="1"/>
  <c r="C246" i="5"/>
  <c r="A246" i="5" s="1"/>
  <c r="C245" i="5"/>
  <c r="A245" i="5" s="1"/>
  <c r="C244" i="5"/>
  <c r="A244" i="5" s="1"/>
  <c r="C243" i="5"/>
  <c r="A243" i="5" s="1"/>
  <c r="C242" i="5"/>
  <c r="A242" i="5" s="1"/>
  <c r="C241" i="5"/>
  <c r="A241" i="5" s="1"/>
  <c r="C240" i="5"/>
  <c r="A240" i="5" s="1"/>
  <c r="C239" i="5"/>
  <c r="A239" i="5" s="1"/>
  <c r="C238" i="5"/>
  <c r="A238" i="5" s="1"/>
  <c r="C237" i="5"/>
  <c r="A237" i="5" s="1"/>
  <c r="C236" i="5"/>
  <c r="A236" i="5" s="1"/>
  <c r="C235" i="5"/>
  <c r="A235" i="5" s="1"/>
  <c r="C234" i="5"/>
  <c r="A234" i="5" s="1"/>
  <c r="C233" i="5"/>
  <c r="A233" i="5" s="1"/>
  <c r="C232" i="5"/>
  <c r="A232" i="5" s="1"/>
  <c r="C231" i="5"/>
  <c r="A231" i="5" s="1"/>
  <c r="C230" i="5"/>
  <c r="A230" i="5" s="1"/>
  <c r="C229" i="5"/>
  <c r="A229" i="5" s="1"/>
  <c r="C228" i="5"/>
  <c r="A228" i="5" s="1"/>
  <c r="C227" i="5"/>
  <c r="A227" i="5" s="1"/>
  <c r="C226" i="5"/>
  <c r="A226" i="5" s="1"/>
  <c r="C225" i="5"/>
  <c r="A225" i="5" s="1"/>
  <c r="C224" i="5"/>
  <c r="A224" i="5" s="1"/>
  <c r="C223" i="5"/>
  <c r="A223" i="5" s="1"/>
  <c r="C222" i="5"/>
  <c r="A222" i="5" s="1"/>
  <c r="C221" i="5"/>
  <c r="A221" i="5" s="1"/>
  <c r="C220" i="5"/>
  <c r="A220" i="5" s="1"/>
  <c r="C219" i="5"/>
  <c r="A219" i="5" s="1"/>
  <c r="C218" i="5"/>
  <c r="A218" i="5" s="1"/>
  <c r="C217" i="5"/>
  <c r="A217" i="5" s="1"/>
  <c r="C216" i="5"/>
  <c r="A216" i="5" s="1"/>
  <c r="C215" i="5"/>
  <c r="A215" i="5" s="1"/>
  <c r="C214" i="5"/>
  <c r="A214" i="5" s="1"/>
  <c r="C213" i="5"/>
  <c r="A213" i="5" s="1"/>
  <c r="C212" i="5"/>
  <c r="A212" i="5" s="1"/>
  <c r="C211" i="5"/>
  <c r="A211" i="5" s="1"/>
  <c r="C210" i="5"/>
  <c r="A210" i="5" s="1"/>
  <c r="C209" i="5"/>
  <c r="A209" i="5" s="1"/>
  <c r="C208" i="5"/>
  <c r="A208" i="5" s="1"/>
  <c r="C207" i="5"/>
  <c r="A207" i="5" s="1"/>
  <c r="C206" i="5"/>
  <c r="A206" i="5" s="1"/>
  <c r="C205" i="5"/>
  <c r="A205" i="5" s="1"/>
  <c r="C204" i="5"/>
  <c r="A204" i="5" s="1"/>
  <c r="C203" i="5"/>
  <c r="A203" i="5" s="1"/>
  <c r="C202" i="5"/>
  <c r="A202" i="5" s="1"/>
  <c r="C201" i="5"/>
  <c r="C200" i="5"/>
  <c r="A200" i="5" s="1"/>
  <c r="C199" i="5"/>
  <c r="A199" i="5" s="1"/>
  <c r="C198" i="5"/>
  <c r="A198" i="5" s="1"/>
  <c r="C197" i="5"/>
  <c r="A197" i="5" s="1"/>
  <c r="C196" i="5"/>
  <c r="A196" i="5" s="1"/>
  <c r="C195" i="5"/>
  <c r="A195" i="5" s="1"/>
  <c r="C194" i="5"/>
  <c r="A194" i="5" s="1"/>
  <c r="C193" i="5"/>
  <c r="A193" i="5" s="1"/>
  <c r="C192" i="5"/>
  <c r="A192" i="5" s="1"/>
  <c r="C191" i="5"/>
  <c r="C190" i="5"/>
  <c r="A190" i="5" s="1"/>
  <c r="C189" i="5"/>
  <c r="A189" i="5" s="1"/>
  <c r="C188" i="5"/>
  <c r="A188" i="5" s="1"/>
  <c r="C187" i="5"/>
  <c r="A187" i="5" s="1"/>
  <c r="C186" i="5"/>
  <c r="A186" i="5" s="1"/>
  <c r="C185" i="5"/>
  <c r="A185" i="5" s="1"/>
  <c r="C184" i="5"/>
  <c r="A184" i="5" s="1"/>
  <c r="C183" i="5"/>
  <c r="A183" i="5" s="1"/>
  <c r="C182" i="5"/>
  <c r="C181" i="5"/>
  <c r="A181" i="5" s="1"/>
  <c r="C180" i="5"/>
  <c r="A180" i="5" s="1"/>
  <c r="C179" i="5"/>
  <c r="A179" i="5" s="1"/>
  <c r="C178" i="5"/>
  <c r="A178" i="5" s="1"/>
  <c r="C177" i="5"/>
  <c r="A177" i="5" s="1"/>
  <c r="C176" i="5"/>
  <c r="A176" i="5" s="1"/>
  <c r="C175" i="5"/>
  <c r="A175" i="5" s="1"/>
  <c r="C174" i="5"/>
  <c r="A174" i="5" s="1"/>
  <c r="C173" i="5"/>
  <c r="A173" i="5" s="1"/>
  <c r="C172" i="5"/>
  <c r="A172" i="5" s="1"/>
  <c r="C171" i="5"/>
  <c r="A171" i="5" s="1"/>
  <c r="C170" i="5"/>
  <c r="A170" i="5" s="1"/>
  <c r="C169" i="5"/>
  <c r="A169" i="5" s="1"/>
  <c r="C168" i="5"/>
  <c r="A168" i="5" s="1"/>
  <c r="C167" i="5"/>
  <c r="A167" i="5" s="1"/>
  <c r="C166" i="5"/>
  <c r="A166" i="5" s="1"/>
  <c r="C165" i="5"/>
  <c r="A165" i="5" s="1"/>
  <c r="C164" i="5"/>
  <c r="A164" i="5" s="1"/>
  <c r="C163" i="5"/>
  <c r="A163" i="5" s="1"/>
  <c r="C162" i="5"/>
  <c r="A162" i="5" s="1"/>
  <c r="C161" i="5"/>
  <c r="A161" i="5" s="1"/>
  <c r="C160" i="5"/>
  <c r="A160" i="5" s="1"/>
  <c r="C159" i="5"/>
  <c r="A159" i="5" s="1"/>
  <c r="C158" i="5"/>
  <c r="A158" i="5" s="1"/>
  <c r="C157" i="5"/>
  <c r="A157" i="5" s="1"/>
  <c r="C156" i="5"/>
  <c r="A156" i="5" s="1"/>
  <c r="C155" i="5"/>
  <c r="A155" i="5" s="1"/>
  <c r="C154" i="5"/>
  <c r="A154" i="5" s="1"/>
  <c r="C153" i="5"/>
  <c r="A153" i="5" s="1"/>
  <c r="C152" i="5"/>
  <c r="A152" i="5" s="1"/>
  <c r="C151" i="5"/>
  <c r="A151" i="5" s="1"/>
  <c r="C150" i="5"/>
  <c r="A150" i="5" s="1"/>
  <c r="C149" i="5"/>
  <c r="A149" i="5" s="1"/>
  <c r="C148" i="5"/>
  <c r="A148" i="5" s="1"/>
  <c r="C147" i="5"/>
  <c r="A147" i="5" s="1"/>
  <c r="C146" i="5"/>
  <c r="A146" i="5" s="1"/>
  <c r="C145" i="5"/>
  <c r="A145" i="5" s="1"/>
  <c r="C144" i="5"/>
  <c r="A144" i="5" s="1"/>
  <c r="C143" i="5"/>
  <c r="A143" i="5" s="1"/>
  <c r="C142" i="5"/>
  <c r="A142" i="5" s="1"/>
  <c r="C141" i="5"/>
  <c r="A141" i="5" s="1"/>
  <c r="C140" i="5"/>
  <c r="A140" i="5" s="1"/>
  <c r="C139" i="5"/>
  <c r="A139" i="5" s="1"/>
  <c r="C138" i="5"/>
  <c r="A138" i="5" s="1"/>
  <c r="C137" i="5"/>
  <c r="A137" i="5" s="1"/>
  <c r="C136" i="5"/>
  <c r="A136" i="5" s="1"/>
  <c r="C135" i="5"/>
  <c r="C134" i="5"/>
  <c r="A134" i="5" s="1"/>
  <c r="C133" i="5"/>
  <c r="A133" i="5" s="1"/>
  <c r="C132" i="5"/>
  <c r="A132" i="5" s="1"/>
  <c r="C131" i="5"/>
  <c r="A131" i="5" s="1"/>
  <c r="C130" i="5"/>
  <c r="A130" i="5" s="1"/>
  <c r="C129" i="5"/>
  <c r="A129" i="5" s="1"/>
  <c r="C128" i="5"/>
  <c r="A128" i="5" s="1"/>
  <c r="C127" i="5"/>
  <c r="A127" i="5" s="1"/>
  <c r="C126" i="5"/>
  <c r="A126" i="5" s="1"/>
  <c r="C125" i="5"/>
  <c r="A125" i="5" s="1"/>
  <c r="C124" i="5"/>
  <c r="A124" i="5" s="1"/>
  <c r="C123" i="5"/>
  <c r="A123" i="5" s="1"/>
  <c r="C122" i="5"/>
  <c r="A122" i="5" s="1"/>
  <c r="C121" i="5"/>
  <c r="A121" i="5" s="1"/>
  <c r="C120" i="5"/>
  <c r="A120" i="5" s="1"/>
  <c r="C119" i="5"/>
  <c r="A119" i="5" s="1"/>
  <c r="C118" i="5"/>
  <c r="A118" i="5" s="1"/>
  <c r="C117" i="5"/>
  <c r="A117" i="5" s="1"/>
  <c r="C116" i="5"/>
  <c r="A116" i="5" s="1"/>
  <c r="C115" i="5"/>
  <c r="A115" i="5" s="1"/>
  <c r="C114" i="5"/>
  <c r="A114" i="5" s="1"/>
  <c r="C113" i="5"/>
  <c r="A113" i="5" s="1"/>
  <c r="C112" i="5"/>
  <c r="A112" i="5" s="1"/>
  <c r="C111" i="5"/>
  <c r="A111" i="5" s="1"/>
  <c r="C110" i="5"/>
  <c r="A110" i="5" s="1"/>
  <c r="C109" i="5"/>
  <c r="A109" i="5" s="1"/>
  <c r="C108" i="5"/>
  <c r="A108" i="5" s="1"/>
  <c r="C107" i="5"/>
  <c r="A107" i="5" s="1"/>
  <c r="C106" i="5"/>
  <c r="A106" i="5" s="1"/>
  <c r="C105" i="5"/>
  <c r="A105" i="5" s="1"/>
  <c r="C104" i="5"/>
  <c r="A104" i="5" s="1"/>
  <c r="C103" i="5"/>
  <c r="A103" i="5" s="1"/>
  <c r="C102" i="5"/>
  <c r="A102" i="5" s="1"/>
  <c r="C101" i="5"/>
  <c r="A101" i="5" s="1"/>
  <c r="C100" i="5"/>
  <c r="A100" i="5" s="1"/>
  <c r="C99" i="5"/>
  <c r="A99" i="5" s="1"/>
  <c r="C98" i="5"/>
  <c r="A98" i="5" s="1"/>
  <c r="C97" i="5"/>
  <c r="A97" i="5" s="1"/>
  <c r="C96" i="5"/>
  <c r="A96" i="5" s="1"/>
  <c r="C95" i="5"/>
  <c r="A95" i="5" s="1"/>
  <c r="C94" i="5"/>
  <c r="A94" i="5" s="1"/>
  <c r="C93" i="5"/>
  <c r="A93" i="5" s="1"/>
  <c r="C92" i="5"/>
  <c r="A92" i="5" s="1"/>
  <c r="C91" i="5"/>
  <c r="A91" i="5" s="1"/>
  <c r="C90" i="5"/>
  <c r="A90" i="5" s="1"/>
  <c r="C89" i="5"/>
  <c r="A89" i="5" s="1"/>
  <c r="C88" i="5"/>
  <c r="A88" i="5" s="1"/>
  <c r="C87" i="5"/>
  <c r="A87" i="5" s="1"/>
  <c r="C86" i="5"/>
  <c r="A86" i="5" s="1"/>
  <c r="C85" i="5"/>
  <c r="A85" i="5" s="1"/>
  <c r="C84" i="5"/>
  <c r="A84" i="5" s="1"/>
  <c r="C83" i="5"/>
  <c r="A83" i="5" s="1"/>
  <c r="C82" i="5"/>
  <c r="A82" i="5" s="1"/>
  <c r="C81" i="5"/>
  <c r="A81" i="5" s="1"/>
  <c r="C80" i="5"/>
  <c r="A80" i="5" s="1"/>
  <c r="C79" i="5"/>
  <c r="A79" i="5" s="1"/>
  <c r="C78" i="5"/>
  <c r="A78" i="5" s="1"/>
  <c r="C77" i="5"/>
  <c r="A77" i="5" s="1"/>
  <c r="C76" i="5"/>
  <c r="A76" i="5" s="1"/>
  <c r="C75" i="5"/>
  <c r="A75" i="5" s="1"/>
  <c r="C74" i="5"/>
  <c r="A74" i="5" s="1"/>
  <c r="C73" i="5"/>
  <c r="A73" i="5" s="1"/>
  <c r="C72" i="5"/>
  <c r="A72" i="5" s="1"/>
  <c r="C71" i="5"/>
  <c r="A71" i="5" s="1"/>
  <c r="C70" i="5"/>
  <c r="A70" i="5" s="1"/>
  <c r="C69" i="5"/>
  <c r="A69" i="5" s="1"/>
  <c r="C68" i="5"/>
  <c r="A68" i="5" s="1"/>
  <c r="C67" i="5"/>
  <c r="A67" i="5" s="1"/>
  <c r="C66" i="5"/>
  <c r="A66" i="5" s="1"/>
  <c r="C65" i="5"/>
  <c r="A65" i="5" s="1"/>
  <c r="C64" i="5"/>
  <c r="A64" i="5" s="1"/>
  <c r="C63" i="5"/>
  <c r="A63" i="5" s="1"/>
  <c r="C62" i="5"/>
  <c r="A62" i="5" s="1"/>
  <c r="C61" i="5"/>
  <c r="A61" i="5" s="1"/>
  <c r="C60" i="5"/>
  <c r="A60" i="5" s="1"/>
  <c r="C59" i="5"/>
  <c r="A59" i="5" s="1"/>
  <c r="C58" i="5"/>
  <c r="A58" i="5" s="1"/>
  <c r="C57" i="5"/>
  <c r="A57" i="5" s="1"/>
  <c r="C56" i="5"/>
  <c r="A56" i="5" s="1"/>
  <c r="C55" i="5"/>
  <c r="A55" i="5" s="1"/>
  <c r="C54" i="5"/>
  <c r="A54" i="5" s="1"/>
  <c r="C53" i="5"/>
  <c r="A53" i="5" s="1"/>
  <c r="C52" i="5"/>
  <c r="A52" i="5" s="1"/>
  <c r="C51" i="5"/>
  <c r="A51" i="5" s="1"/>
  <c r="C50" i="5"/>
  <c r="A50" i="5" s="1"/>
  <c r="C49" i="5"/>
  <c r="A49" i="5" s="1"/>
  <c r="C48" i="5"/>
  <c r="A48" i="5" s="1"/>
  <c r="C47" i="5"/>
  <c r="A47" i="5" s="1"/>
  <c r="C46" i="5"/>
  <c r="A46" i="5" s="1"/>
  <c r="C45" i="5"/>
  <c r="A45" i="5" s="1"/>
  <c r="C44" i="5"/>
  <c r="A44" i="5" s="1"/>
  <c r="C43" i="5"/>
  <c r="A43" i="5" s="1"/>
  <c r="C42" i="5"/>
  <c r="A42" i="5" s="1"/>
  <c r="C41" i="5"/>
  <c r="A41" i="5" s="1"/>
  <c r="C40" i="5"/>
  <c r="A40" i="5" s="1"/>
  <c r="C39" i="5"/>
  <c r="A39" i="5" s="1"/>
  <c r="C38" i="5"/>
  <c r="A38" i="5" s="1"/>
  <c r="C37" i="5"/>
  <c r="A37" i="5" s="1"/>
  <c r="C36" i="5"/>
  <c r="A36" i="5" s="1"/>
  <c r="C35" i="5"/>
  <c r="A35" i="5" s="1"/>
  <c r="C34" i="5"/>
  <c r="A34" i="5" s="1"/>
  <c r="C33" i="5"/>
  <c r="A33" i="5" s="1"/>
  <c r="C32" i="5"/>
  <c r="A32" i="5" s="1"/>
  <c r="C31" i="5"/>
  <c r="A31" i="5" s="1"/>
  <c r="C30" i="5"/>
  <c r="A30" i="5" s="1"/>
  <c r="C29" i="5"/>
  <c r="A29" i="5" s="1"/>
  <c r="C28" i="5"/>
  <c r="A28" i="5" s="1"/>
  <c r="C27" i="5"/>
  <c r="A27" i="5" s="1"/>
  <c r="C26" i="5"/>
  <c r="A26" i="5" s="1"/>
  <c r="C25" i="5"/>
  <c r="A25" i="5" s="1"/>
  <c r="C24" i="5"/>
  <c r="A24" i="5" s="1"/>
  <c r="C23" i="5"/>
  <c r="A23" i="5" s="1"/>
  <c r="C22" i="5"/>
  <c r="A22" i="5" s="1"/>
  <c r="C21" i="5"/>
  <c r="A21" i="5" s="1"/>
  <c r="C20" i="5"/>
  <c r="A20" i="5" s="1"/>
  <c r="C19" i="5"/>
  <c r="A19" i="5" s="1"/>
  <c r="C18" i="5"/>
  <c r="A18" i="5" s="1"/>
  <c r="C17" i="5"/>
  <c r="A17" i="5" s="1"/>
  <c r="C16" i="5"/>
  <c r="A16" i="5" s="1"/>
  <c r="C15" i="5"/>
  <c r="A15" i="5" s="1"/>
  <c r="C14" i="5"/>
  <c r="A14" i="5" s="1"/>
  <c r="C13" i="5"/>
  <c r="A13" i="5" s="1"/>
  <c r="C12" i="5"/>
  <c r="A12" i="5" s="1"/>
  <c r="C11" i="5"/>
  <c r="A11" i="5" s="1"/>
  <c r="C10" i="5"/>
  <c r="A10" i="5" s="1"/>
  <c r="C9" i="5"/>
  <c r="A9" i="5" s="1"/>
  <c r="C8" i="5"/>
  <c r="A8" i="5" s="1"/>
  <c r="C7" i="5"/>
  <c r="A7" i="5" s="1"/>
  <c r="C6" i="5"/>
  <c r="A6" i="5" s="1"/>
  <c r="C5" i="5"/>
  <c r="A5" i="5" s="1"/>
  <c r="C4" i="5"/>
  <c r="A4" i="5" s="1"/>
  <c r="C3" i="5"/>
  <c r="A3" i="5" s="1"/>
  <c r="C2" i="5"/>
  <c r="A2" i="5" s="1"/>
  <c r="A449" i="5"/>
  <c r="A391" i="5"/>
  <c r="A383" i="5"/>
  <c r="A353" i="5"/>
  <c r="A287" i="5"/>
  <c r="A201" i="5"/>
  <c r="A191" i="5"/>
  <c r="A182" i="5"/>
  <c r="A135" i="5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P467" i="4"/>
  <c r="O467" i="4"/>
  <c r="N467" i="4"/>
  <c r="I467" i="4"/>
  <c r="H467" i="4"/>
  <c r="G467" i="4"/>
  <c r="F467" i="4"/>
  <c r="D467" i="4"/>
  <c r="C467" i="4"/>
  <c r="P466" i="4"/>
  <c r="O466" i="4"/>
  <c r="N466" i="4"/>
  <c r="I466" i="4"/>
  <c r="H466" i="4"/>
  <c r="G466" i="4"/>
  <c r="F466" i="4"/>
  <c r="D466" i="4"/>
  <c r="C466" i="4"/>
  <c r="P465" i="4"/>
  <c r="O465" i="4"/>
  <c r="N465" i="4"/>
  <c r="I465" i="4"/>
  <c r="H465" i="4"/>
  <c r="G465" i="4"/>
  <c r="F465" i="4"/>
  <c r="D465" i="4"/>
  <c r="C465" i="4"/>
  <c r="P464" i="4"/>
  <c r="O464" i="4"/>
  <c r="N464" i="4"/>
  <c r="I464" i="4"/>
  <c r="H464" i="4"/>
  <c r="G464" i="4"/>
  <c r="F464" i="4"/>
  <c r="D464" i="4"/>
  <c r="C464" i="4"/>
  <c r="P463" i="4"/>
  <c r="O463" i="4"/>
  <c r="N463" i="4"/>
  <c r="I463" i="4"/>
  <c r="H463" i="4"/>
  <c r="G463" i="4"/>
  <c r="F463" i="4"/>
  <c r="D463" i="4"/>
  <c r="C463" i="4"/>
  <c r="P462" i="4"/>
  <c r="O462" i="4"/>
  <c r="N462" i="4"/>
  <c r="I462" i="4"/>
  <c r="H462" i="4"/>
  <c r="G462" i="4"/>
  <c r="F462" i="4"/>
  <c r="W462" i="4" s="1"/>
  <c r="D462" i="4"/>
  <c r="C462" i="4"/>
  <c r="P461" i="4"/>
  <c r="O461" i="4"/>
  <c r="N461" i="4"/>
  <c r="I461" i="4"/>
  <c r="H461" i="4"/>
  <c r="G461" i="4"/>
  <c r="F461" i="4"/>
  <c r="D461" i="4"/>
  <c r="C461" i="4"/>
  <c r="P460" i="4"/>
  <c r="O460" i="4"/>
  <c r="N460" i="4"/>
  <c r="I460" i="4"/>
  <c r="H460" i="4"/>
  <c r="G460" i="4"/>
  <c r="F460" i="4"/>
  <c r="D460" i="4"/>
  <c r="C460" i="4"/>
  <c r="P459" i="4"/>
  <c r="O459" i="4"/>
  <c r="N459" i="4"/>
  <c r="I459" i="4"/>
  <c r="H459" i="4"/>
  <c r="G459" i="4"/>
  <c r="F459" i="4"/>
  <c r="D459" i="4"/>
  <c r="C459" i="4"/>
  <c r="P458" i="4"/>
  <c r="O458" i="4"/>
  <c r="N458" i="4"/>
  <c r="I458" i="4"/>
  <c r="H458" i="4"/>
  <c r="G458" i="4"/>
  <c r="F458" i="4"/>
  <c r="D458" i="4"/>
  <c r="C458" i="4"/>
  <c r="P457" i="4"/>
  <c r="O457" i="4"/>
  <c r="N457" i="4"/>
  <c r="I457" i="4"/>
  <c r="H457" i="4"/>
  <c r="G457" i="4"/>
  <c r="F457" i="4"/>
  <c r="D457" i="4"/>
  <c r="C457" i="4"/>
  <c r="P456" i="4"/>
  <c r="O456" i="4"/>
  <c r="N456" i="4"/>
  <c r="I456" i="4"/>
  <c r="H456" i="4"/>
  <c r="G456" i="4"/>
  <c r="F456" i="4"/>
  <c r="D456" i="4"/>
  <c r="C456" i="4"/>
  <c r="P455" i="4"/>
  <c r="O455" i="4"/>
  <c r="N455" i="4"/>
  <c r="I455" i="4"/>
  <c r="H455" i="4"/>
  <c r="G455" i="4"/>
  <c r="F455" i="4"/>
  <c r="D455" i="4"/>
  <c r="C455" i="4"/>
  <c r="P454" i="4"/>
  <c r="O454" i="4"/>
  <c r="N454" i="4"/>
  <c r="I454" i="4"/>
  <c r="H454" i="4"/>
  <c r="G454" i="4"/>
  <c r="F454" i="4"/>
  <c r="D454" i="4"/>
  <c r="C454" i="4"/>
  <c r="P453" i="4"/>
  <c r="O453" i="4"/>
  <c r="N453" i="4"/>
  <c r="I453" i="4"/>
  <c r="H453" i="4"/>
  <c r="G453" i="4"/>
  <c r="F453" i="4"/>
  <c r="D453" i="4"/>
  <c r="C453" i="4"/>
  <c r="P452" i="4"/>
  <c r="O452" i="4"/>
  <c r="N452" i="4"/>
  <c r="I452" i="4"/>
  <c r="H452" i="4"/>
  <c r="G452" i="4"/>
  <c r="F452" i="4"/>
  <c r="D452" i="4"/>
  <c r="C452" i="4"/>
  <c r="P451" i="4"/>
  <c r="O451" i="4"/>
  <c r="N451" i="4"/>
  <c r="I451" i="4"/>
  <c r="H451" i="4"/>
  <c r="G451" i="4"/>
  <c r="F451" i="4"/>
  <c r="D451" i="4"/>
  <c r="C451" i="4"/>
  <c r="P450" i="4"/>
  <c r="O450" i="4"/>
  <c r="N450" i="4"/>
  <c r="I450" i="4"/>
  <c r="H450" i="4"/>
  <c r="G450" i="4"/>
  <c r="F450" i="4"/>
  <c r="D450" i="4"/>
  <c r="C450" i="4"/>
  <c r="P449" i="4"/>
  <c r="O449" i="4"/>
  <c r="N449" i="4"/>
  <c r="I449" i="4"/>
  <c r="H449" i="4"/>
  <c r="G449" i="4"/>
  <c r="F449" i="4"/>
  <c r="D449" i="4"/>
  <c r="C449" i="4"/>
  <c r="P448" i="4"/>
  <c r="O448" i="4"/>
  <c r="N448" i="4"/>
  <c r="I448" i="4"/>
  <c r="H448" i="4"/>
  <c r="G448" i="4"/>
  <c r="F448" i="4"/>
  <c r="D448" i="4"/>
  <c r="C448" i="4"/>
  <c r="P447" i="4"/>
  <c r="O447" i="4"/>
  <c r="N447" i="4"/>
  <c r="I447" i="4"/>
  <c r="H447" i="4"/>
  <c r="G447" i="4"/>
  <c r="F447" i="4"/>
  <c r="D447" i="4"/>
  <c r="C447" i="4"/>
  <c r="P446" i="4"/>
  <c r="O446" i="4"/>
  <c r="N446" i="4"/>
  <c r="I446" i="4"/>
  <c r="H446" i="4"/>
  <c r="G446" i="4"/>
  <c r="F446" i="4"/>
  <c r="D446" i="4"/>
  <c r="C446" i="4"/>
  <c r="P445" i="4"/>
  <c r="O445" i="4"/>
  <c r="N445" i="4"/>
  <c r="I445" i="4"/>
  <c r="H445" i="4"/>
  <c r="G445" i="4"/>
  <c r="F445" i="4"/>
  <c r="D445" i="4"/>
  <c r="C445" i="4"/>
  <c r="P444" i="4"/>
  <c r="O444" i="4"/>
  <c r="N444" i="4"/>
  <c r="I444" i="4"/>
  <c r="H444" i="4"/>
  <c r="G444" i="4"/>
  <c r="F444" i="4"/>
  <c r="D444" i="4"/>
  <c r="C444" i="4"/>
  <c r="P443" i="4"/>
  <c r="O443" i="4"/>
  <c r="N443" i="4"/>
  <c r="I443" i="4"/>
  <c r="H443" i="4"/>
  <c r="G443" i="4"/>
  <c r="F443" i="4"/>
  <c r="D443" i="4"/>
  <c r="C443" i="4"/>
  <c r="P442" i="4"/>
  <c r="O442" i="4"/>
  <c r="N442" i="4"/>
  <c r="I442" i="4"/>
  <c r="H442" i="4"/>
  <c r="G442" i="4"/>
  <c r="F442" i="4"/>
  <c r="D442" i="4"/>
  <c r="C442" i="4"/>
  <c r="P441" i="4"/>
  <c r="O441" i="4"/>
  <c r="N441" i="4"/>
  <c r="I441" i="4"/>
  <c r="H441" i="4"/>
  <c r="G441" i="4"/>
  <c r="F441" i="4"/>
  <c r="D441" i="4"/>
  <c r="C441" i="4"/>
  <c r="P440" i="4"/>
  <c r="O440" i="4"/>
  <c r="N440" i="4"/>
  <c r="I440" i="4"/>
  <c r="H440" i="4"/>
  <c r="G440" i="4"/>
  <c r="F440" i="4"/>
  <c r="D440" i="4"/>
  <c r="C440" i="4"/>
  <c r="P439" i="4"/>
  <c r="O439" i="4"/>
  <c r="N439" i="4"/>
  <c r="I439" i="4"/>
  <c r="H439" i="4"/>
  <c r="G439" i="4"/>
  <c r="F439" i="4"/>
  <c r="D439" i="4"/>
  <c r="C439" i="4"/>
  <c r="P438" i="4"/>
  <c r="O438" i="4"/>
  <c r="N438" i="4"/>
  <c r="I438" i="4"/>
  <c r="H438" i="4"/>
  <c r="G438" i="4"/>
  <c r="F438" i="4"/>
  <c r="D438" i="4"/>
  <c r="C438" i="4"/>
  <c r="P437" i="4"/>
  <c r="O437" i="4"/>
  <c r="N437" i="4"/>
  <c r="I437" i="4"/>
  <c r="H437" i="4"/>
  <c r="G437" i="4"/>
  <c r="F437" i="4"/>
  <c r="D437" i="4"/>
  <c r="C437" i="4"/>
  <c r="P436" i="4"/>
  <c r="O436" i="4"/>
  <c r="N436" i="4"/>
  <c r="I436" i="4"/>
  <c r="H436" i="4"/>
  <c r="G436" i="4"/>
  <c r="F436" i="4"/>
  <c r="D436" i="4"/>
  <c r="C436" i="4"/>
  <c r="P435" i="4"/>
  <c r="O435" i="4"/>
  <c r="N435" i="4"/>
  <c r="I435" i="4"/>
  <c r="H435" i="4"/>
  <c r="G435" i="4"/>
  <c r="F435" i="4"/>
  <c r="D435" i="4"/>
  <c r="C435" i="4"/>
  <c r="P434" i="4"/>
  <c r="O434" i="4"/>
  <c r="N434" i="4"/>
  <c r="I434" i="4"/>
  <c r="H434" i="4"/>
  <c r="G434" i="4"/>
  <c r="F434" i="4"/>
  <c r="D434" i="4"/>
  <c r="C434" i="4"/>
  <c r="P433" i="4"/>
  <c r="O433" i="4"/>
  <c r="N433" i="4"/>
  <c r="I433" i="4"/>
  <c r="H433" i="4"/>
  <c r="G433" i="4"/>
  <c r="F433" i="4"/>
  <c r="D433" i="4"/>
  <c r="C433" i="4"/>
  <c r="P432" i="4"/>
  <c r="O432" i="4"/>
  <c r="N432" i="4"/>
  <c r="I432" i="4"/>
  <c r="H432" i="4"/>
  <c r="G432" i="4"/>
  <c r="F432" i="4"/>
  <c r="D432" i="4"/>
  <c r="C432" i="4"/>
  <c r="P431" i="4"/>
  <c r="O431" i="4"/>
  <c r="N431" i="4"/>
  <c r="I431" i="4"/>
  <c r="H431" i="4"/>
  <c r="G431" i="4"/>
  <c r="F431" i="4"/>
  <c r="D431" i="4"/>
  <c r="C431" i="4"/>
  <c r="P430" i="4"/>
  <c r="O430" i="4"/>
  <c r="N430" i="4"/>
  <c r="I430" i="4"/>
  <c r="H430" i="4"/>
  <c r="G430" i="4"/>
  <c r="F430" i="4"/>
  <c r="D430" i="4"/>
  <c r="C430" i="4"/>
  <c r="P429" i="4"/>
  <c r="O429" i="4"/>
  <c r="N429" i="4"/>
  <c r="I429" i="4"/>
  <c r="H429" i="4"/>
  <c r="G429" i="4"/>
  <c r="F429" i="4"/>
  <c r="D429" i="4"/>
  <c r="C429" i="4"/>
  <c r="P428" i="4"/>
  <c r="O428" i="4"/>
  <c r="N428" i="4"/>
  <c r="I428" i="4"/>
  <c r="H428" i="4"/>
  <c r="G428" i="4"/>
  <c r="F428" i="4"/>
  <c r="D428" i="4"/>
  <c r="C428" i="4"/>
  <c r="P427" i="4"/>
  <c r="O427" i="4"/>
  <c r="N427" i="4"/>
  <c r="I427" i="4"/>
  <c r="H427" i="4"/>
  <c r="G427" i="4"/>
  <c r="F427" i="4"/>
  <c r="D427" i="4"/>
  <c r="C427" i="4"/>
  <c r="P426" i="4"/>
  <c r="O426" i="4"/>
  <c r="N426" i="4"/>
  <c r="I426" i="4"/>
  <c r="H426" i="4"/>
  <c r="G426" i="4"/>
  <c r="F426" i="4"/>
  <c r="D426" i="4"/>
  <c r="C426" i="4"/>
  <c r="P425" i="4"/>
  <c r="O425" i="4"/>
  <c r="N425" i="4"/>
  <c r="I425" i="4"/>
  <c r="H425" i="4"/>
  <c r="G425" i="4"/>
  <c r="F425" i="4"/>
  <c r="D425" i="4"/>
  <c r="C425" i="4"/>
  <c r="P424" i="4"/>
  <c r="O424" i="4"/>
  <c r="N424" i="4"/>
  <c r="I424" i="4"/>
  <c r="H424" i="4"/>
  <c r="G424" i="4"/>
  <c r="F424" i="4"/>
  <c r="W424" i="4" s="1"/>
  <c r="D424" i="4"/>
  <c r="C424" i="4"/>
  <c r="P423" i="4"/>
  <c r="O423" i="4"/>
  <c r="N423" i="4"/>
  <c r="I423" i="4"/>
  <c r="H423" i="4"/>
  <c r="G423" i="4"/>
  <c r="F423" i="4"/>
  <c r="D423" i="4"/>
  <c r="C423" i="4"/>
  <c r="P422" i="4"/>
  <c r="O422" i="4"/>
  <c r="N422" i="4"/>
  <c r="I422" i="4"/>
  <c r="H422" i="4"/>
  <c r="G422" i="4"/>
  <c r="F422" i="4"/>
  <c r="D422" i="4"/>
  <c r="C422" i="4"/>
  <c r="P421" i="4"/>
  <c r="O421" i="4"/>
  <c r="N421" i="4"/>
  <c r="I421" i="4"/>
  <c r="H421" i="4"/>
  <c r="G421" i="4"/>
  <c r="F421" i="4"/>
  <c r="W421" i="4" s="1"/>
  <c r="D421" i="4"/>
  <c r="C421" i="4"/>
  <c r="P420" i="4"/>
  <c r="O420" i="4"/>
  <c r="N420" i="4"/>
  <c r="I420" i="4"/>
  <c r="H420" i="4"/>
  <c r="G420" i="4"/>
  <c r="F420" i="4"/>
  <c r="D420" i="4"/>
  <c r="C420" i="4"/>
  <c r="P419" i="4"/>
  <c r="O419" i="4"/>
  <c r="N419" i="4"/>
  <c r="I419" i="4"/>
  <c r="H419" i="4"/>
  <c r="G419" i="4"/>
  <c r="F419" i="4"/>
  <c r="D419" i="4"/>
  <c r="C419" i="4"/>
  <c r="P418" i="4"/>
  <c r="O418" i="4"/>
  <c r="N418" i="4"/>
  <c r="I418" i="4"/>
  <c r="H418" i="4"/>
  <c r="G418" i="4"/>
  <c r="F418" i="4"/>
  <c r="D418" i="4"/>
  <c r="C418" i="4"/>
  <c r="P417" i="4"/>
  <c r="O417" i="4"/>
  <c r="N417" i="4"/>
  <c r="I417" i="4"/>
  <c r="H417" i="4"/>
  <c r="G417" i="4"/>
  <c r="F417" i="4"/>
  <c r="D417" i="4"/>
  <c r="C417" i="4"/>
  <c r="P416" i="4"/>
  <c r="O416" i="4"/>
  <c r="N416" i="4"/>
  <c r="I416" i="4"/>
  <c r="H416" i="4"/>
  <c r="G416" i="4"/>
  <c r="F416" i="4"/>
  <c r="W416" i="4" s="1"/>
  <c r="D416" i="4"/>
  <c r="C416" i="4"/>
  <c r="P415" i="4"/>
  <c r="O415" i="4"/>
  <c r="N415" i="4"/>
  <c r="I415" i="4"/>
  <c r="H415" i="4"/>
  <c r="G415" i="4"/>
  <c r="F415" i="4"/>
  <c r="D415" i="4"/>
  <c r="C415" i="4"/>
  <c r="P414" i="4"/>
  <c r="O414" i="4"/>
  <c r="N414" i="4"/>
  <c r="I414" i="4"/>
  <c r="H414" i="4"/>
  <c r="G414" i="4"/>
  <c r="F414" i="4"/>
  <c r="D414" i="4"/>
  <c r="C414" i="4"/>
  <c r="P413" i="4"/>
  <c r="O413" i="4"/>
  <c r="N413" i="4"/>
  <c r="I413" i="4"/>
  <c r="H413" i="4"/>
  <c r="G413" i="4"/>
  <c r="F413" i="4"/>
  <c r="D413" i="4"/>
  <c r="C413" i="4"/>
  <c r="P412" i="4"/>
  <c r="O412" i="4"/>
  <c r="N412" i="4"/>
  <c r="I412" i="4"/>
  <c r="H412" i="4"/>
  <c r="G412" i="4"/>
  <c r="F412" i="4"/>
  <c r="D412" i="4"/>
  <c r="C412" i="4"/>
  <c r="P411" i="4"/>
  <c r="O411" i="4"/>
  <c r="N411" i="4"/>
  <c r="I411" i="4"/>
  <c r="H411" i="4"/>
  <c r="G411" i="4"/>
  <c r="F411" i="4"/>
  <c r="D411" i="4"/>
  <c r="C411" i="4"/>
  <c r="P410" i="4"/>
  <c r="O410" i="4"/>
  <c r="N410" i="4"/>
  <c r="I410" i="4"/>
  <c r="H410" i="4"/>
  <c r="G410" i="4"/>
  <c r="F410" i="4"/>
  <c r="D410" i="4"/>
  <c r="C410" i="4"/>
  <c r="P409" i="4"/>
  <c r="O409" i="4"/>
  <c r="N409" i="4"/>
  <c r="I409" i="4"/>
  <c r="H409" i="4"/>
  <c r="G409" i="4"/>
  <c r="F409" i="4"/>
  <c r="D409" i="4"/>
  <c r="C409" i="4"/>
  <c r="P408" i="4"/>
  <c r="O408" i="4"/>
  <c r="N408" i="4"/>
  <c r="I408" i="4"/>
  <c r="H408" i="4"/>
  <c r="G408" i="4"/>
  <c r="F408" i="4"/>
  <c r="D408" i="4"/>
  <c r="C408" i="4"/>
  <c r="P407" i="4"/>
  <c r="O407" i="4"/>
  <c r="N407" i="4"/>
  <c r="I407" i="4"/>
  <c r="H407" i="4"/>
  <c r="G407" i="4"/>
  <c r="F407" i="4"/>
  <c r="W407" i="4" s="1"/>
  <c r="D407" i="4"/>
  <c r="C407" i="4"/>
  <c r="P406" i="4"/>
  <c r="O406" i="4"/>
  <c r="N406" i="4"/>
  <c r="I406" i="4"/>
  <c r="H406" i="4"/>
  <c r="G406" i="4"/>
  <c r="F406" i="4"/>
  <c r="D406" i="4"/>
  <c r="C406" i="4"/>
  <c r="P405" i="4"/>
  <c r="O405" i="4"/>
  <c r="N405" i="4"/>
  <c r="I405" i="4"/>
  <c r="H405" i="4"/>
  <c r="G405" i="4"/>
  <c r="F405" i="4"/>
  <c r="D405" i="4"/>
  <c r="C405" i="4"/>
  <c r="P404" i="4"/>
  <c r="O404" i="4"/>
  <c r="N404" i="4"/>
  <c r="I404" i="4"/>
  <c r="H404" i="4"/>
  <c r="G404" i="4"/>
  <c r="F404" i="4"/>
  <c r="D404" i="4"/>
  <c r="C404" i="4"/>
  <c r="P403" i="4"/>
  <c r="O403" i="4"/>
  <c r="N403" i="4"/>
  <c r="I403" i="4"/>
  <c r="H403" i="4"/>
  <c r="G403" i="4"/>
  <c r="F403" i="4"/>
  <c r="D403" i="4"/>
  <c r="C403" i="4"/>
  <c r="P402" i="4"/>
  <c r="O402" i="4"/>
  <c r="N402" i="4"/>
  <c r="I402" i="4"/>
  <c r="H402" i="4"/>
  <c r="G402" i="4"/>
  <c r="F402" i="4"/>
  <c r="D402" i="4"/>
  <c r="C402" i="4"/>
  <c r="P401" i="4"/>
  <c r="O401" i="4"/>
  <c r="N401" i="4"/>
  <c r="I401" i="4"/>
  <c r="H401" i="4"/>
  <c r="G401" i="4"/>
  <c r="F401" i="4"/>
  <c r="D401" i="4"/>
  <c r="C401" i="4"/>
  <c r="P400" i="4"/>
  <c r="O400" i="4"/>
  <c r="N400" i="4"/>
  <c r="I400" i="4"/>
  <c r="H400" i="4"/>
  <c r="G400" i="4"/>
  <c r="F400" i="4"/>
  <c r="D400" i="4"/>
  <c r="C400" i="4"/>
  <c r="P399" i="4"/>
  <c r="O399" i="4"/>
  <c r="N399" i="4"/>
  <c r="I399" i="4"/>
  <c r="H399" i="4"/>
  <c r="G399" i="4"/>
  <c r="F399" i="4"/>
  <c r="W399" i="4" s="1"/>
  <c r="D399" i="4"/>
  <c r="C399" i="4"/>
  <c r="P398" i="4"/>
  <c r="O398" i="4"/>
  <c r="N398" i="4"/>
  <c r="I398" i="4"/>
  <c r="H398" i="4"/>
  <c r="G398" i="4"/>
  <c r="F398" i="4"/>
  <c r="D398" i="4"/>
  <c r="C398" i="4"/>
  <c r="P397" i="4"/>
  <c r="O397" i="4"/>
  <c r="N397" i="4"/>
  <c r="I397" i="4"/>
  <c r="H397" i="4"/>
  <c r="G397" i="4"/>
  <c r="F397" i="4"/>
  <c r="D397" i="4"/>
  <c r="C397" i="4"/>
  <c r="P396" i="4"/>
  <c r="O396" i="4"/>
  <c r="N396" i="4"/>
  <c r="I396" i="4"/>
  <c r="H396" i="4"/>
  <c r="G396" i="4"/>
  <c r="F396" i="4"/>
  <c r="D396" i="4"/>
  <c r="C396" i="4"/>
  <c r="P395" i="4"/>
  <c r="O395" i="4"/>
  <c r="N395" i="4"/>
  <c r="I395" i="4"/>
  <c r="H395" i="4"/>
  <c r="G395" i="4"/>
  <c r="F395" i="4"/>
  <c r="D395" i="4"/>
  <c r="C395" i="4"/>
  <c r="P394" i="4"/>
  <c r="O394" i="4"/>
  <c r="N394" i="4"/>
  <c r="I394" i="4"/>
  <c r="H394" i="4"/>
  <c r="G394" i="4"/>
  <c r="F394" i="4"/>
  <c r="D394" i="4"/>
  <c r="C394" i="4"/>
  <c r="P393" i="4"/>
  <c r="O393" i="4"/>
  <c r="N393" i="4"/>
  <c r="I393" i="4"/>
  <c r="H393" i="4"/>
  <c r="G393" i="4"/>
  <c r="F393" i="4"/>
  <c r="D393" i="4"/>
  <c r="C393" i="4"/>
  <c r="P392" i="4"/>
  <c r="O392" i="4"/>
  <c r="N392" i="4"/>
  <c r="I392" i="4"/>
  <c r="H392" i="4"/>
  <c r="G392" i="4"/>
  <c r="F392" i="4"/>
  <c r="D392" i="4"/>
  <c r="C392" i="4"/>
  <c r="P391" i="4"/>
  <c r="O391" i="4"/>
  <c r="N391" i="4"/>
  <c r="I391" i="4"/>
  <c r="H391" i="4"/>
  <c r="G391" i="4"/>
  <c r="F391" i="4"/>
  <c r="D391" i="4"/>
  <c r="C391" i="4"/>
  <c r="P390" i="4"/>
  <c r="O390" i="4"/>
  <c r="N390" i="4"/>
  <c r="I390" i="4"/>
  <c r="H390" i="4"/>
  <c r="G390" i="4"/>
  <c r="F390" i="4"/>
  <c r="D390" i="4"/>
  <c r="C390" i="4"/>
  <c r="P389" i="4"/>
  <c r="O389" i="4"/>
  <c r="N389" i="4"/>
  <c r="I389" i="4"/>
  <c r="H389" i="4"/>
  <c r="G389" i="4"/>
  <c r="F389" i="4"/>
  <c r="D389" i="4"/>
  <c r="C389" i="4"/>
  <c r="P388" i="4"/>
  <c r="O388" i="4"/>
  <c r="N388" i="4"/>
  <c r="I388" i="4"/>
  <c r="H388" i="4"/>
  <c r="G388" i="4"/>
  <c r="F388" i="4"/>
  <c r="W388" i="4" s="1"/>
  <c r="D388" i="4"/>
  <c r="C388" i="4"/>
  <c r="P387" i="4"/>
  <c r="O387" i="4"/>
  <c r="N387" i="4"/>
  <c r="I387" i="4"/>
  <c r="H387" i="4"/>
  <c r="G387" i="4"/>
  <c r="F387" i="4"/>
  <c r="D387" i="4"/>
  <c r="C387" i="4"/>
  <c r="P386" i="4"/>
  <c r="O386" i="4"/>
  <c r="N386" i="4"/>
  <c r="I386" i="4"/>
  <c r="H386" i="4"/>
  <c r="G386" i="4"/>
  <c r="F386" i="4"/>
  <c r="D386" i="4"/>
  <c r="C386" i="4"/>
  <c r="P385" i="4"/>
  <c r="O385" i="4"/>
  <c r="N385" i="4"/>
  <c r="I385" i="4"/>
  <c r="H385" i="4"/>
  <c r="G385" i="4"/>
  <c r="F385" i="4"/>
  <c r="D385" i="4"/>
  <c r="C385" i="4"/>
  <c r="P384" i="4"/>
  <c r="O384" i="4"/>
  <c r="N384" i="4"/>
  <c r="I384" i="4"/>
  <c r="H384" i="4"/>
  <c r="G384" i="4"/>
  <c r="F384" i="4"/>
  <c r="D384" i="4"/>
  <c r="C384" i="4"/>
  <c r="P383" i="4"/>
  <c r="O383" i="4"/>
  <c r="N383" i="4"/>
  <c r="I383" i="4"/>
  <c r="H383" i="4"/>
  <c r="G383" i="4"/>
  <c r="F383" i="4"/>
  <c r="D383" i="4"/>
  <c r="C383" i="4"/>
  <c r="P382" i="4"/>
  <c r="O382" i="4"/>
  <c r="N382" i="4"/>
  <c r="I382" i="4"/>
  <c r="H382" i="4"/>
  <c r="G382" i="4"/>
  <c r="F382" i="4"/>
  <c r="D382" i="4"/>
  <c r="C382" i="4"/>
  <c r="P381" i="4"/>
  <c r="O381" i="4"/>
  <c r="N381" i="4"/>
  <c r="I381" i="4"/>
  <c r="H381" i="4"/>
  <c r="G381" i="4"/>
  <c r="F381" i="4"/>
  <c r="D381" i="4"/>
  <c r="C381" i="4"/>
  <c r="P380" i="4"/>
  <c r="O380" i="4"/>
  <c r="N380" i="4"/>
  <c r="I380" i="4"/>
  <c r="H380" i="4"/>
  <c r="G380" i="4"/>
  <c r="F380" i="4"/>
  <c r="D380" i="4"/>
  <c r="C380" i="4"/>
  <c r="P379" i="4"/>
  <c r="O379" i="4"/>
  <c r="N379" i="4"/>
  <c r="I379" i="4"/>
  <c r="H379" i="4"/>
  <c r="G379" i="4"/>
  <c r="F379" i="4"/>
  <c r="D379" i="4"/>
  <c r="C379" i="4"/>
  <c r="P378" i="4"/>
  <c r="O378" i="4"/>
  <c r="N378" i="4"/>
  <c r="I378" i="4"/>
  <c r="H378" i="4"/>
  <c r="G378" i="4"/>
  <c r="F378" i="4"/>
  <c r="D378" i="4"/>
  <c r="C378" i="4"/>
  <c r="P377" i="4"/>
  <c r="O377" i="4"/>
  <c r="N377" i="4"/>
  <c r="I377" i="4"/>
  <c r="H377" i="4"/>
  <c r="G377" i="4"/>
  <c r="F377" i="4"/>
  <c r="D377" i="4"/>
  <c r="C377" i="4"/>
  <c r="P376" i="4"/>
  <c r="O376" i="4"/>
  <c r="N376" i="4"/>
  <c r="I376" i="4"/>
  <c r="H376" i="4"/>
  <c r="G376" i="4"/>
  <c r="F376" i="4"/>
  <c r="D376" i="4"/>
  <c r="C376" i="4"/>
  <c r="P375" i="4"/>
  <c r="O375" i="4"/>
  <c r="N375" i="4"/>
  <c r="I375" i="4"/>
  <c r="H375" i="4"/>
  <c r="G375" i="4"/>
  <c r="F375" i="4"/>
  <c r="D375" i="4"/>
  <c r="C375" i="4"/>
  <c r="P374" i="4"/>
  <c r="O374" i="4"/>
  <c r="N374" i="4"/>
  <c r="I374" i="4"/>
  <c r="H374" i="4"/>
  <c r="G374" i="4"/>
  <c r="F374" i="4"/>
  <c r="D374" i="4"/>
  <c r="C374" i="4"/>
  <c r="P373" i="4"/>
  <c r="O373" i="4"/>
  <c r="N373" i="4"/>
  <c r="I373" i="4"/>
  <c r="H373" i="4"/>
  <c r="G373" i="4"/>
  <c r="F373" i="4"/>
  <c r="D373" i="4"/>
  <c r="C373" i="4"/>
  <c r="P372" i="4"/>
  <c r="O372" i="4"/>
  <c r="N372" i="4"/>
  <c r="I372" i="4"/>
  <c r="H372" i="4"/>
  <c r="G372" i="4"/>
  <c r="F372" i="4"/>
  <c r="D372" i="4"/>
  <c r="C372" i="4"/>
  <c r="P371" i="4"/>
  <c r="O371" i="4"/>
  <c r="N371" i="4"/>
  <c r="I371" i="4"/>
  <c r="H371" i="4"/>
  <c r="G371" i="4"/>
  <c r="F371" i="4"/>
  <c r="D371" i="4"/>
  <c r="C371" i="4"/>
  <c r="P370" i="4"/>
  <c r="O370" i="4"/>
  <c r="N370" i="4"/>
  <c r="I370" i="4"/>
  <c r="H370" i="4"/>
  <c r="G370" i="4"/>
  <c r="F370" i="4"/>
  <c r="D370" i="4"/>
  <c r="C370" i="4"/>
  <c r="P369" i="4"/>
  <c r="O369" i="4"/>
  <c r="N369" i="4"/>
  <c r="I369" i="4"/>
  <c r="H369" i="4"/>
  <c r="G369" i="4"/>
  <c r="F369" i="4"/>
  <c r="D369" i="4"/>
  <c r="C369" i="4"/>
  <c r="P368" i="4"/>
  <c r="O368" i="4"/>
  <c r="N368" i="4"/>
  <c r="I368" i="4"/>
  <c r="H368" i="4"/>
  <c r="G368" i="4"/>
  <c r="F368" i="4"/>
  <c r="D368" i="4"/>
  <c r="C368" i="4"/>
  <c r="P367" i="4"/>
  <c r="O367" i="4"/>
  <c r="N367" i="4"/>
  <c r="I367" i="4"/>
  <c r="H367" i="4"/>
  <c r="G367" i="4"/>
  <c r="F367" i="4"/>
  <c r="D367" i="4"/>
  <c r="C367" i="4"/>
  <c r="P366" i="4"/>
  <c r="O366" i="4"/>
  <c r="N366" i="4"/>
  <c r="I366" i="4"/>
  <c r="H366" i="4"/>
  <c r="G366" i="4"/>
  <c r="F366" i="4"/>
  <c r="D366" i="4"/>
  <c r="C366" i="4"/>
  <c r="P365" i="4"/>
  <c r="O365" i="4"/>
  <c r="N365" i="4"/>
  <c r="I365" i="4"/>
  <c r="H365" i="4"/>
  <c r="G365" i="4"/>
  <c r="F365" i="4"/>
  <c r="D365" i="4"/>
  <c r="C365" i="4"/>
  <c r="P364" i="4"/>
  <c r="O364" i="4"/>
  <c r="N364" i="4"/>
  <c r="I364" i="4"/>
  <c r="H364" i="4"/>
  <c r="G364" i="4"/>
  <c r="F364" i="4"/>
  <c r="D364" i="4"/>
  <c r="C364" i="4"/>
  <c r="P363" i="4"/>
  <c r="O363" i="4"/>
  <c r="N363" i="4"/>
  <c r="I363" i="4"/>
  <c r="H363" i="4"/>
  <c r="G363" i="4"/>
  <c r="F363" i="4"/>
  <c r="D363" i="4"/>
  <c r="C363" i="4"/>
  <c r="P362" i="4"/>
  <c r="O362" i="4"/>
  <c r="N362" i="4"/>
  <c r="I362" i="4"/>
  <c r="H362" i="4"/>
  <c r="G362" i="4"/>
  <c r="F362" i="4"/>
  <c r="D362" i="4"/>
  <c r="C362" i="4"/>
  <c r="P361" i="4"/>
  <c r="O361" i="4"/>
  <c r="N361" i="4"/>
  <c r="I361" i="4"/>
  <c r="H361" i="4"/>
  <c r="G361" i="4"/>
  <c r="F361" i="4"/>
  <c r="D361" i="4"/>
  <c r="C361" i="4"/>
  <c r="P360" i="4"/>
  <c r="O360" i="4"/>
  <c r="N360" i="4"/>
  <c r="I360" i="4"/>
  <c r="H360" i="4"/>
  <c r="G360" i="4"/>
  <c r="F360" i="4"/>
  <c r="D360" i="4"/>
  <c r="C360" i="4"/>
  <c r="P359" i="4"/>
  <c r="O359" i="4"/>
  <c r="N359" i="4"/>
  <c r="I359" i="4"/>
  <c r="H359" i="4"/>
  <c r="G359" i="4"/>
  <c r="F359" i="4"/>
  <c r="D359" i="4"/>
  <c r="C359" i="4"/>
  <c r="P358" i="4"/>
  <c r="O358" i="4"/>
  <c r="N358" i="4"/>
  <c r="I358" i="4"/>
  <c r="H358" i="4"/>
  <c r="G358" i="4"/>
  <c r="F358" i="4"/>
  <c r="D358" i="4"/>
  <c r="C358" i="4"/>
  <c r="P357" i="4"/>
  <c r="O357" i="4"/>
  <c r="N357" i="4"/>
  <c r="I357" i="4"/>
  <c r="H357" i="4"/>
  <c r="G357" i="4"/>
  <c r="F357" i="4"/>
  <c r="D357" i="4"/>
  <c r="C357" i="4"/>
  <c r="P356" i="4"/>
  <c r="O356" i="4"/>
  <c r="N356" i="4"/>
  <c r="I356" i="4"/>
  <c r="H356" i="4"/>
  <c r="G356" i="4"/>
  <c r="F356" i="4"/>
  <c r="D356" i="4"/>
  <c r="C356" i="4"/>
  <c r="P355" i="4"/>
  <c r="O355" i="4"/>
  <c r="N355" i="4"/>
  <c r="I355" i="4"/>
  <c r="H355" i="4"/>
  <c r="G355" i="4"/>
  <c r="F355" i="4"/>
  <c r="D355" i="4"/>
  <c r="C355" i="4"/>
  <c r="P354" i="4"/>
  <c r="O354" i="4"/>
  <c r="N354" i="4"/>
  <c r="I354" i="4"/>
  <c r="H354" i="4"/>
  <c r="G354" i="4"/>
  <c r="F354" i="4"/>
  <c r="D354" i="4"/>
  <c r="C354" i="4"/>
  <c r="P353" i="4"/>
  <c r="O353" i="4"/>
  <c r="N353" i="4"/>
  <c r="I353" i="4"/>
  <c r="H353" i="4"/>
  <c r="G353" i="4"/>
  <c r="F353" i="4"/>
  <c r="D353" i="4"/>
  <c r="C353" i="4"/>
  <c r="P352" i="4"/>
  <c r="O352" i="4"/>
  <c r="N352" i="4"/>
  <c r="I352" i="4"/>
  <c r="H352" i="4"/>
  <c r="G352" i="4"/>
  <c r="F352" i="4"/>
  <c r="D352" i="4"/>
  <c r="C352" i="4"/>
  <c r="P351" i="4"/>
  <c r="O351" i="4"/>
  <c r="N351" i="4"/>
  <c r="I351" i="4"/>
  <c r="H351" i="4"/>
  <c r="G351" i="4"/>
  <c r="F351" i="4"/>
  <c r="D351" i="4"/>
  <c r="C351" i="4"/>
  <c r="P350" i="4"/>
  <c r="O350" i="4"/>
  <c r="N350" i="4"/>
  <c r="I350" i="4"/>
  <c r="H350" i="4"/>
  <c r="G350" i="4"/>
  <c r="F350" i="4"/>
  <c r="D350" i="4"/>
  <c r="C350" i="4"/>
  <c r="P349" i="4"/>
  <c r="O349" i="4"/>
  <c r="N349" i="4"/>
  <c r="I349" i="4"/>
  <c r="H349" i="4"/>
  <c r="G349" i="4"/>
  <c r="F349" i="4"/>
  <c r="D349" i="4"/>
  <c r="C349" i="4"/>
  <c r="P348" i="4"/>
  <c r="O348" i="4"/>
  <c r="N348" i="4"/>
  <c r="I348" i="4"/>
  <c r="H348" i="4"/>
  <c r="G348" i="4"/>
  <c r="F348" i="4"/>
  <c r="D348" i="4"/>
  <c r="C348" i="4"/>
  <c r="P347" i="4"/>
  <c r="O347" i="4"/>
  <c r="N347" i="4"/>
  <c r="I347" i="4"/>
  <c r="H347" i="4"/>
  <c r="G347" i="4"/>
  <c r="F347" i="4"/>
  <c r="D347" i="4"/>
  <c r="C347" i="4"/>
  <c r="P346" i="4"/>
  <c r="O346" i="4"/>
  <c r="N346" i="4"/>
  <c r="I346" i="4"/>
  <c r="H346" i="4"/>
  <c r="G346" i="4"/>
  <c r="F346" i="4"/>
  <c r="D346" i="4"/>
  <c r="C346" i="4"/>
  <c r="P345" i="4"/>
  <c r="O345" i="4"/>
  <c r="N345" i="4"/>
  <c r="I345" i="4"/>
  <c r="H345" i="4"/>
  <c r="G345" i="4"/>
  <c r="F345" i="4"/>
  <c r="D345" i="4"/>
  <c r="C345" i="4"/>
  <c r="P344" i="4"/>
  <c r="O344" i="4"/>
  <c r="N344" i="4"/>
  <c r="I344" i="4"/>
  <c r="H344" i="4"/>
  <c r="G344" i="4"/>
  <c r="F344" i="4"/>
  <c r="W344" i="4" s="1"/>
  <c r="D344" i="4"/>
  <c r="C344" i="4"/>
  <c r="P343" i="4"/>
  <c r="O343" i="4"/>
  <c r="N343" i="4"/>
  <c r="I343" i="4"/>
  <c r="H343" i="4"/>
  <c r="G343" i="4"/>
  <c r="F343" i="4"/>
  <c r="W343" i="4" s="1"/>
  <c r="D343" i="4"/>
  <c r="C343" i="4"/>
  <c r="P342" i="4"/>
  <c r="O342" i="4"/>
  <c r="N342" i="4"/>
  <c r="I342" i="4"/>
  <c r="H342" i="4"/>
  <c r="G342" i="4"/>
  <c r="F342" i="4"/>
  <c r="D342" i="4"/>
  <c r="C342" i="4"/>
  <c r="P341" i="4"/>
  <c r="O341" i="4"/>
  <c r="N341" i="4"/>
  <c r="I341" i="4"/>
  <c r="H341" i="4"/>
  <c r="G341" i="4"/>
  <c r="F341" i="4"/>
  <c r="D341" i="4"/>
  <c r="C341" i="4"/>
  <c r="P340" i="4"/>
  <c r="O340" i="4"/>
  <c r="N340" i="4"/>
  <c r="I340" i="4"/>
  <c r="H340" i="4"/>
  <c r="G340" i="4"/>
  <c r="F340" i="4"/>
  <c r="W340" i="4" s="1"/>
  <c r="D340" i="4"/>
  <c r="C340" i="4"/>
  <c r="P339" i="4"/>
  <c r="O339" i="4"/>
  <c r="N339" i="4"/>
  <c r="I339" i="4"/>
  <c r="H339" i="4"/>
  <c r="G339" i="4"/>
  <c r="F339" i="4"/>
  <c r="D339" i="4"/>
  <c r="C339" i="4"/>
  <c r="P338" i="4"/>
  <c r="O338" i="4"/>
  <c r="N338" i="4"/>
  <c r="I338" i="4"/>
  <c r="H338" i="4"/>
  <c r="G338" i="4"/>
  <c r="F338" i="4"/>
  <c r="D338" i="4"/>
  <c r="C338" i="4"/>
  <c r="P337" i="4"/>
  <c r="O337" i="4"/>
  <c r="N337" i="4"/>
  <c r="I337" i="4"/>
  <c r="H337" i="4"/>
  <c r="G337" i="4"/>
  <c r="F337" i="4"/>
  <c r="D337" i="4"/>
  <c r="C337" i="4"/>
  <c r="P336" i="4"/>
  <c r="O336" i="4"/>
  <c r="N336" i="4"/>
  <c r="I336" i="4"/>
  <c r="H336" i="4"/>
  <c r="G336" i="4"/>
  <c r="F336" i="4"/>
  <c r="D336" i="4"/>
  <c r="C336" i="4"/>
  <c r="P335" i="4"/>
  <c r="O335" i="4"/>
  <c r="N335" i="4"/>
  <c r="I335" i="4"/>
  <c r="H335" i="4"/>
  <c r="G335" i="4"/>
  <c r="F335" i="4"/>
  <c r="D335" i="4"/>
  <c r="C335" i="4"/>
  <c r="P334" i="4"/>
  <c r="O334" i="4"/>
  <c r="N334" i="4"/>
  <c r="I334" i="4"/>
  <c r="H334" i="4"/>
  <c r="G334" i="4"/>
  <c r="F334" i="4"/>
  <c r="D334" i="4"/>
  <c r="C334" i="4"/>
  <c r="P333" i="4"/>
  <c r="O333" i="4"/>
  <c r="N333" i="4"/>
  <c r="I333" i="4"/>
  <c r="H333" i="4"/>
  <c r="G333" i="4"/>
  <c r="F333" i="4"/>
  <c r="D333" i="4"/>
  <c r="C333" i="4"/>
  <c r="P332" i="4"/>
  <c r="O332" i="4"/>
  <c r="N332" i="4"/>
  <c r="I332" i="4"/>
  <c r="H332" i="4"/>
  <c r="G332" i="4"/>
  <c r="F332" i="4"/>
  <c r="D332" i="4"/>
  <c r="C332" i="4"/>
  <c r="P331" i="4"/>
  <c r="O331" i="4"/>
  <c r="N331" i="4"/>
  <c r="I331" i="4"/>
  <c r="H331" i="4"/>
  <c r="G331" i="4"/>
  <c r="F331" i="4"/>
  <c r="D331" i="4"/>
  <c r="C331" i="4"/>
  <c r="P330" i="4"/>
  <c r="O330" i="4"/>
  <c r="N330" i="4"/>
  <c r="I330" i="4"/>
  <c r="H330" i="4"/>
  <c r="G330" i="4"/>
  <c r="F330" i="4"/>
  <c r="D330" i="4"/>
  <c r="C330" i="4"/>
  <c r="P329" i="4"/>
  <c r="O329" i="4"/>
  <c r="N329" i="4"/>
  <c r="I329" i="4"/>
  <c r="H329" i="4"/>
  <c r="G329" i="4"/>
  <c r="F329" i="4"/>
  <c r="D329" i="4"/>
  <c r="C329" i="4"/>
  <c r="P328" i="4"/>
  <c r="O328" i="4"/>
  <c r="N328" i="4"/>
  <c r="I328" i="4"/>
  <c r="H328" i="4"/>
  <c r="G328" i="4"/>
  <c r="F328" i="4"/>
  <c r="D328" i="4"/>
  <c r="C328" i="4"/>
  <c r="P327" i="4"/>
  <c r="O327" i="4"/>
  <c r="N327" i="4"/>
  <c r="I327" i="4"/>
  <c r="H327" i="4"/>
  <c r="G327" i="4"/>
  <c r="F327" i="4"/>
  <c r="D327" i="4"/>
  <c r="C327" i="4"/>
  <c r="P326" i="4"/>
  <c r="O326" i="4"/>
  <c r="N326" i="4"/>
  <c r="I326" i="4"/>
  <c r="H326" i="4"/>
  <c r="G326" i="4"/>
  <c r="F326" i="4"/>
  <c r="D326" i="4"/>
  <c r="C326" i="4"/>
  <c r="P325" i="4"/>
  <c r="O325" i="4"/>
  <c r="N325" i="4"/>
  <c r="I325" i="4"/>
  <c r="H325" i="4"/>
  <c r="G325" i="4"/>
  <c r="F325" i="4"/>
  <c r="D325" i="4"/>
  <c r="C325" i="4"/>
  <c r="P324" i="4"/>
  <c r="O324" i="4"/>
  <c r="N324" i="4"/>
  <c r="I324" i="4"/>
  <c r="H324" i="4"/>
  <c r="G324" i="4"/>
  <c r="F324" i="4"/>
  <c r="D324" i="4"/>
  <c r="C324" i="4"/>
  <c r="P323" i="4"/>
  <c r="O323" i="4"/>
  <c r="N323" i="4"/>
  <c r="I323" i="4"/>
  <c r="H323" i="4"/>
  <c r="G323" i="4"/>
  <c r="F323" i="4"/>
  <c r="D323" i="4"/>
  <c r="C323" i="4"/>
  <c r="P322" i="4"/>
  <c r="O322" i="4"/>
  <c r="N322" i="4"/>
  <c r="I322" i="4"/>
  <c r="H322" i="4"/>
  <c r="G322" i="4"/>
  <c r="F322" i="4"/>
  <c r="D322" i="4"/>
  <c r="C322" i="4"/>
  <c r="P321" i="4"/>
  <c r="O321" i="4"/>
  <c r="N321" i="4"/>
  <c r="I321" i="4"/>
  <c r="H321" i="4"/>
  <c r="G321" i="4"/>
  <c r="F321" i="4"/>
  <c r="D321" i="4"/>
  <c r="C321" i="4"/>
  <c r="P320" i="4"/>
  <c r="O320" i="4"/>
  <c r="N320" i="4"/>
  <c r="I320" i="4"/>
  <c r="H320" i="4"/>
  <c r="G320" i="4"/>
  <c r="F320" i="4"/>
  <c r="D320" i="4"/>
  <c r="C320" i="4"/>
  <c r="P319" i="4"/>
  <c r="O319" i="4"/>
  <c r="N319" i="4"/>
  <c r="I319" i="4"/>
  <c r="H319" i="4"/>
  <c r="G319" i="4"/>
  <c r="F319" i="4"/>
  <c r="D319" i="4"/>
  <c r="C319" i="4"/>
  <c r="P318" i="4"/>
  <c r="O318" i="4"/>
  <c r="N318" i="4"/>
  <c r="I318" i="4"/>
  <c r="H318" i="4"/>
  <c r="G318" i="4"/>
  <c r="F318" i="4"/>
  <c r="D318" i="4"/>
  <c r="C318" i="4"/>
  <c r="P317" i="4"/>
  <c r="O317" i="4"/>
  <c r="N317" i="4"/>
  <c r="I317" i="4"/>
  <c r="H317" i="4"/>
  <c r="G317" i="4"/>
  <c r="F317" i="4"/>
  <c r="D317" i="4"/>
  <c r="C317" i="4"/>
  <c r="P316" i="4"/>
  <c r="O316" i="4"/>
  <c r="N316" i="4"/>
  <c r="I316" i="4"/>
  <c r="H316" i="4"/>
  <c r="G316" i="4"/>
  <c r="F316" i="4"/>
  <c r="D316" i="4"/>
  <c r="C316" i="4"/>
  <c r="P315" i="4"/>
  <c r="O315" i="4"/>
  <c r="N315" i="4"/>
  <c r="I315" i="4"/>
  <c r="H315" i="4"/>
  <c r="G315" i="4"/>
  <c r="F315" i="4"/>
  <c r="D315" i="4"/>
  <c r="C315" i="4"/>
  <c r="P314" i="4"/>
  <c r="O314" i="4"/>
  <c r="N314" i="4"/>
  <c r="I314" i="4"/>
  <c r="H314" i="4"/>
  <c r="G314" i="4"/>
  <c r="F314" i="4"/>
  <c r="D314" i="4"/>
  <c r="C314" i="4"/>
  <c r="P313" i="4"/>
  <c r="O313" i="4"/>
  <c r="N313" i="4"/>
  <c r="I313" i="4"/>
  <c r="H313" i="4"/>
  <c r="G313" i="4"/>
  <c r="F313" i="4"/>
  <c r="D313" i="4"/>
  <c r="C313" i="4"/>
  <c r="P312" i="4"/>
  <c r="O312" i="4"/>
  <c r="N312" i="4"/>
  <c r="I312" i="4"/>
  <c r="H312" i="4"/>
  <c r="G312" i="4"/>
  <c r="F312" i="4"/>
  <c r="D312" i="4"/>
  <c r="C312" i="4"/>
  <c r="P311" i="4"/>
  <c r="O311" i="4"/>
  <c r="N311" i="4"/>
  <c r="I311" i="4"/>
  <c r="H311" i="4"/>
  <c r="G311" i="4"/>
  <c r="F311" i="4"/>
  <c r="D311" i="4"/>
  <c r="C311" i="4"/>
  <c r="P310" i="4"/>
  <c r="O310" i="4"/>
  <c r="N310" i="4"/>
  <c r="I310" i="4"/>
  <c r="H310" i="4"/>
  <c r="G310" i="4"/>
  <c r="F310" i="4"/>
  <c r="D310" i="4"/>
  <c r="C310" i="4"/>
  <c r="P309" i="4"/>
  <c r="O309" i="4"/>
  <c r="N309" i="4"/>
  <c r="I309" i="4"/>
  <c r="H309" i="4"/>
  <c r="G309" i="4"/>
  <c r="F309" i="4"/>
  <c r="D309" i="4"/>
  <c r="C309" i="4"/>
  <c r="P308" i="4"/>
  <c r="O308" i="4"/>
  <c r="N308" i="4"/>
  <c r="I308" i="4"/>
  <c r="H308" i="4"/>
  <c r="G308" i="4"/>
  <c r="F308" i="4"/>
  <c r="D308" i="4"/>
  <c r="C308" i="4"/>
  <c r="P307" i="4"/>
  <c r="O307" i="4"/>
  <c r="N307" i="4"/>
  <c r="I307" i="4"/>
  <c r="H307" i="4"/>
  <c r="G307" i="4"/>
  <c r="F307" i="4"/>
  <c r="D307" i="4"/>
  <c r="C307" i="4"/>
  <c r="P306" i="4"/>
  <c r="O306" i="4"/>
  <c r="N306" i="4"/>
  <c r="I306" i="4"/>
  <c r="H306" i="4"/>
  <c r="G306" i="4"/>
  <c r="F306" i="4"/>
  <c r="D306" i="4"/>
  <c r="C306" i="4"/>
  <c r="P305" i="4"/>
  <c r="O305" i="4"/>
  <c r="N305" i="4"/>
  <c r="I305" i="4"/>
  <c r="H305" i="4"/>
  <c r="G305" i="4"/>
  <c r="F305" i="4"/>
  <c r="W305" i="4" s="1"/>
  <c r="D305" i="4"/>
  <c r="C305" i="4"/>
  <c r="P304" i="4"/>
  <c r="O304" i="4"/>
  <c r="N304" i="4"/>
  <c r="I304" i="4"/>
  <c r="H304" i="4"/>
  <c r="G304" i="4"/>
  <c r="F304" i="4"/>
  <c r="D304" i="4"/>
  <c r="C304" i="4"/>
  <c r="P303" i="4"/>
  <c r="O303" i="4"/>
  <c r="N303" i="4"/>
  <c r="I303" i="4"/>
  <c r="H303" i="4"/>
  <c r="G303" i="4"/>
  <c r="F303" i="4"/>
  <c r="D303" i="4"/>
  <c r="C303" i="4"/>
  <c r="P302" i="4"/>
  <c r="O302" i="4"/>
  <c r="N302" i="4"/>
  <c r="I302" i="4"/>
  <c r="H302" i="4"/>
  <c r="G302" i="4"/>
  <c r="F302" i="4"/>
  <c r="D302" i="4"/>
  <c r="C302" i="4"/>
  <c r="P301" i="4"/>
  <c r="O301" i="4"/>
  <c r="N301" i="4"/>
  <c r="I301" i="4"/>
  <c r="H301" i="4"/>
  <c r="G301" i="4"/>
  <c r="F301" i="4"/>
  <c r="D301" i="4"/>
  <c r="C301" i="4"/>
  <c r="P300" i="4"/>
  <c r="O300" i="4"/>
  <c r="N300" i="4"/>
  <c r="I300" i="4"/>
  <c r="H300" i="4"/>
  <c r="G300" i="4"/>
  <c r="F300" i="4"/>
  <c r="D300" i="4"/>
  <c r="C300" i="4"/>
  <c r="P299" i="4"/>
  <c r="O299" i="4"/>
  <c r="N299" i="4"/>
  <c r="I299" i="4"/>
  <c r="H299" i="4"/>
  <c r="G299" i="4"/>
  <c r="F299" i="4"/>
  <c r="D299" i="4"/>
  <c r="C299" i="4"/>
  <c r="P298" i="4"/>
  <c r="O298" i="4"/>
  <c r="N298" i="4"/>
  <c r="I298" i="4"/>
  <c r="H298" i="4"/>
  <c r="G298" i="4"/>
  <c r="F298" i="4"/>
  <c r="D298" i="4"/>
  <c r="C298" i="4"/>
  <c r="P297" i="4"/>
  <c r="O297" i="4"/>
  <c r="N297" i="4"/>
  <c r="I297" i="4"/>
  <c r="H297" i="4"/>
  <c r="G297" i="4"/>
  <c r="F297" i="4"/>
  <c r="D297" i="4"/>
  <c r="C297" i="4"/>
  <c r="P296" i="4"/>
  <c r="O296" i="4"/>
  <c r="N296" i="4"/>
  <c r="I296" i="4"/>
  <c r="H296" i="4"/>
  <c r="G296" i="4"/>
  <c r="F296" i="4"/>
  <c r="D296" i="4"/>
  <c r="C296" i="4"/>
  <c r="P295" i="4"/>
  <c r="O295" i="4"/>
  <c r="N295" i="4"/>
  <c r="I295" i="4"/>
  <c r="H295" i="4"/>
  <c r="G295" i="4"/>
  <c r="F295" i="4"/>
  <c r="D295" i="4"/>
  <c r="C295" i="4"/>
  <c r="P294" i="4"/>
  <c r="O294" i="4"/>
  <c r="N294" i="4"/>
  <c r="I294" i="4"/>
  <c r="H294" i="4"/>
  <c r="G294" i="4"/>
  <c r="F294" i="4"/>
  <c r="D294" i="4"/>
  <c r="C294" i="4"/>
  <c r="P293" i="4"/>
  <c r="O293" i="4"/>
  <c r="N293" i="4"/>
  <c r="I293" i="4"/>
  <c r="H293" i="4"/>
  <c r="G293" i="4"/>
  <c r="F293" i="4"/>
  <c r="D293" i="4"/>
  <c r="C293" i="4"/>
  <c r="P292" i="4"/>
  <c r="O292" i="4"/>
  <c r="N292" i="4"/>
  <c r="I292" i="4"/>
  <c r="H292" i="4"/>
  <c r="G292" i="4"/>
  <c r="F292" i="4"/>
  <c r="D292" i="4"/>
  <c r="C292" i="4"/>
  <c r="P291" i="4"/>
  <c r="O291" i="4"/>
  <c r="N291" i="4"/>
  <c r="I291" i="4"/>
  <c r="H291" i="4"/>
  <c r="G291" i="4"/>
  <c r="F291" i="4"/>
  <c r="D291" i="4"/>
  <c r="C291" i="4"/>
  <c r="P290" i="4"/>
  <c r="O290" i="4"/>
  <c r="N290" i="4"/>
  <c r="I290" i="4"/>
  <c r="H290" i="4"/>
  <c r="G290" i="4"/>
  <c r="F290" i="4"/>
  <c r="D290" i="4"/>
  <c r="C290" i="4"/>
  <c r="P289" i="4"/>
  <c r="O289" i="4"/>
  <c r="N289" i="4"/>
  <c r="I289" i="4"/>
  <c r="H289" i="4"/>
  <c r="G289" i="4"/>
  <c r="F289" i="4"/>
  <c r="D289" i="4"/>
  <c r="C289" i="4"/>
  <c r="P288" i="4"/>
  <c r="O288" i="4"/>
  <c r="N288" i="4"/>
  <c r="I288" i="4"/>
  <c r="H288" i="4"/>
  <c r="G288" i="4"/>
  <c r="F288" i="4"/>
  <c r="D288" i="4"/>
  <c r="C288" i="4"/>
  <c r="P287" i="4"/>
  <c r="O287" i="4"/>
  <c r="N287" i="4"/>
  <c r="I287" i="4"/>
  <c r="H287" i="4"/>
  <c r="G287" i="4"/>
  <c r="F287" i="4"/>
  <c r="D287" i="4"/>
  <c r="C287" i="4"/>
  <c r="P286" i="4"/>
  <c r="O286" i="4"/>
  <c r="N286" i="4"/>
  <c r="I286" i="4"/>
  <c r="H286" i="4"/>
  <c r="G286" i="4"/>
  <c r="F286" i="4"/>
  <c r="D286" i="4"/>
  <c r="C286" i="4"/>
  <c r="P285" i="4"/>
  <c r="O285" i="4"/>
  <c r="N285" i="4"/>
  <c r="I285" i="4"/>
  <c r="H285" i="4"/>
  <c r="G285" i="4"/>
  <c r="F285" i="4"/>
  <c r="D285" i="4"/>
  <c r="C285" i="4"/>
  <c r="P284" i="4"/>
  <c r="O284" i="4"/>
  <c r="N284" i="4"/>
  <c r="I284" i="4"/>
  <c r="H284" i="4"/>
  <c r="G284" i="4"/>
  <c r="F284" i="4"/>
  <c r="D284" i="4"/>
  <c r="C284" i="4"/>
  <c r="P283" i="4"/>
  <c r="O283" i="4"/>
  <c r="N283" i="4"/>
  <c r="I283" i="4"/>
  <c r="H283" i="4"/>
  <c r="G283" i="4"/>
  <c r="F283" i="4"/>
  <c r="D283" i="4"/>
  <c r="C283" i="4"/>
  <c r="P282" i="4"/>
  <c r="O282" i="4"/>
  <c r="N282" i="4"/>
  <c r="I282" i="4"/>
  <c r="H282" i="4"/>
  <c r="G282" i="4"/>
  <c r="F282" i="4"/>
  <c r="D282" i="4"/>
  <c r="C282" i="4"/>
  <c r="P281" i="4"/>
  <c r="O281" i="4"/>
  <c r="N281" i="4"/>
  <c r="I281" i="4"/>
  <c r="H281" i="4"/>
  <c r="G281" i="4"/>
  <c r="F281" i="4"/>
  <c r="D281" i="4"/>
  <c r="C281" i="4"/>
  <c r="P280" i="4"/>
  <c r="O280" i="4"/>
  <c r="N280" i="4"/>
  <c r="I280" i="4"/>
  <c r="H280" i="4"/>
  <c r="G280" i="4"/>
  <c r="F280" i="4"/>
  <c r="D280" i="4"/>
  <c r="C280" i="4"/>
  <c r="P279" i="4"/>
  <c r="O279" i="4"/>
  <c r="N279" i="4"/>
  <c r="I279" i="4"/>
  <c r="H279" i="4"/>
  <c r="G279" i="4"/>
  <c r="F279" i="4"/>
  <c r="D279" i="4"/>
  <c r="C279" i="4"/>
  <c r="P278" i="4"/>
  <c r="O278" i="4"/>
  <c r="N278" i="4"/>
  <c r="I278" i="4"/>
  <c r="H278" i="4"/>
  <c r="G278" i="4"/>
  <c r="F278" i="4"/>
  <c r="D278" i="4"/>
  <c r="C278" i="4"/>
  <c r="P277" i="4"/>
  <c r="O277" i="4"/>
  <c r="N277" i="4"/>
  <c r="I277" i="4"/>
  <c r="H277" i="4"/>
  <c r="G277" i="4"/>
  <c r="F277" i="4"/>
  <c r="D277" i="4"/>
  <c r="C277" i="4"/>
  <c r="P276" i="4"/>
  <c r="O276" i="4"/>
  <c r="N276" i="4"/>
  <c r="I276" i="4"/>
  <c r="H276" i="4"/>
  <c r="G276" i="4"/>
  <c r="F276" i="4"/>
  <c r="D276" i="4"/>
  <c r="C276" i="4"/>
  <c r="P275" i="4"/>
  <c r="O275" i="4"/>
  <c r="N275" i="4"/>
  <c r="I275" i="4"/>
  <c r="H275" i="4"/>
  <c r="G275" i="4"/>
  <c r="F275" i="4"/>
  <c r="D275" i="4"/>
  <c r="C275" i="4"/>
  <c r="P274" i="4"/>
  <c r="O274" i="4"/>
  <c r="N274" i="4"/>
  <c r="I274" i="4"/>
  <c r="H274" i="4"/>
  <c r="G274" i="4"/>
  <c r="F274" i="4"/>
  <c r="D274" i="4"/>
  <c r="C274" i="4"/>
  <c r="P273" i="4"/>
  <c r="O273" i="4"/>
  <c r="N273" i="4"/>
  <c r="I273" i="4"/>
  <c r="H273" i="4"/>
  <c r="G273" i="4"/>
  <c r="F273" i="4"/>
  <c r="D273" i="4"/>
  <c r="C273" i="4"/>
  <c r="P272" i="4"/>
  <c r="O272" i="4"/>
  <c r="N272" i="4"/>
  <c r="I272" i="4"/>
  <c r="H272" i="4"/>
  <c r="G272" i="4"/>
  <c r="F272" i="4"/>
  <c r="D272" i="4"/>
  <c r="C272" i="4"/>
  <c r="P271" i="4"/>
  <c r="O271" i="4"/>
  <c r="N271" i="4"/>
  <c r="I271" i="4"/>
  <c r="H271" i="4"/>
  <c r="G271" i="4"/>
  <c r="F271" i="4"/>
  <c r="D271" i="4"/>
  <c r="C271" i="4"/>
  <c r="P270" i="4"/>
  <c r="O270" i="4"/>
  <c r="N270" i="4"/>
  <c r="I270" i="4"/>
  <c r="H270" i="4"/>
  <c r="G270" i="4"/>
  <c r="F270" i="4"/>
  <c r="D270" i="4"/>
  <c r="C270" i="4"/>
  <c r="P269" i="4"/>
  <c r="O269" i="4"/>
  <c r="N269" i="4"/>
  <c r="I269" i="4"/>
  <c r="H269" i="4"/>
  <c r="G269" i="4"/>
  <c r="F269" i="4"/>
  <c r="D269" i="4"/>
  <c r="C269" i="4"/>
  <c r="P268" i="4"/>
  <c r="O268" i="4"/>
  <c r="N268" i="4"/>
  <c r="I268" i="4"/>
  <c r="H268" i="4"/>
  <c r="G268" i="4"/>
  <c r="F268" i="4"/>
  <c r="D268" i="4"/>
  <c r="C268" i="4"/>
  <c r="P267" i="4"/>
  <c r="O267" i="4"/>
  <c r="N267" i="4"/>
  <c r="I267" i="4"/>
  <c r="H267" i="4"/>
  <c r="G267" i="4"/>
  <c r="F267" i="4"/>
  <c r="D267" i="4"/>
  <c r="C267" i="4"/>
  <c r="P266" i="4"/>
  <c r="O266" i="4"/>
  <c r="N266" i="4"/>
  <c r="I266" i="4"/>
  <c r="H266" i="4"/>
  <c r="G266" i="4"/>
  <c r="F266" i="4"/>
  <c r="D266" i="4"/>
  <c r="C266" i="4"/>
  <c r="P265" i="4"/>
  <c r="O265" i="4"/>
  <c r="N265" i="4"/>
  <c r="I265" i="4"/>
  <c r="H265" i="4"/>
  <c r="G265" i="4"/>
  <c r="F265" i="4"/>
  <c r="D265" i="4"/>
  <c r="C265" i="4"/>
  <c r="P264" i="4"/>
  <c r="O264" i="4"/>
  <c r="N264" i="4"/>
  <c r="I264" i="4"/>
  <c r="H264" i="4"/>
  <c r="G264" i="4"/>
  <c r="F264" i="4"/>
  <c r="D264" i="4"/>
  <c r="C264" i="4"/>
  <c r="P263" i="4"/>
  <c r="O263" i="4"/>
  <c r="N263" i="4"/>
  <c r="I263" i="4"/>
  <c r="H263" i="4"/>
  <c r="G263" i="4"/>
  <c r="F263" i="4"/>
  <c r="D263" i="4"/>
  <c r="C263" i="4"/>
  <c r="P262" i="4"/>
  <c r="O262" i="4"/>
  <c r="N262" i="4"/>
  <c r="I262" i="4"/>
  <c r="H262" i="4"/>
  <c r="G262" i="4"/>
  <c r="F262" i="4"/>
  <c r="W262" i="4" s="1"/>
  <c r="D262" i="4"/>
  <c r="C262" i="4"/>
  <c r="P261" i="4"/>
  <c r="O261" i="4"/>
  <c r="N261" i="4"/>
  <c r="I261" i="4"/>
  <c r="H261" i="4"/>
  <c r="G261" i="4"/>
  <c r="F261" i="4"/>
  <c r="D261" i="4"/>
  <c r="C261" i="4"/>
  <c r="P260" i="4"/>
  <c r="O260" i="4"/>
  <c r="N260" i="4"/>
  <c r="I260" i="4"/>
  <c r="H260" i="4"/>
  <c r="G260" i="4"/>
  <c r="F260" i="4"/>
  <c r="D260" i="4"/>
  <c r="C260" i="4"/>
  <c r="P259" i="4"/>
  <c r="O259" i="4"/>
  <c r="N259" i="4"/>
  <c r="I259" i="4"/>
  <c r="H259" i="4"/>
  <c r="G259" i="4"/>
  <c r="F259" i="4"/>
  <c r="D259" i="4"/>
  <c r="C259" i="4"/>
  <c r="P258" i="4"/>
  <c r="O258" i="4"/>
  <c r="N258" i="4"/>
  <c r="I258" i="4"/>
  <c r="H258" i="4"/>
  <c r="G258" i="4"/>
  <c r="F258" i="4"/>
  <c r="D258" i="4"/>
  <c r="C258" i="4"/>
  <c r="P257" i="4"/>
  <c r="O257" i="4"/>
  <c r="N257" i="4"/>
  <c r="I257" i="4"/>
  <c r="H257" i="4"/>
  <c r="G257" i="4"/>
  <c r="F257" i="4"/>
  <c r="D257" i="4"/>
  <c r="C257" i="4"/>
  <c r="P256" i="4"/>
  <c r="O256" i="4"/>
  <c r="N256" i="4"/>
  <c r="I256" i="4"/>
  <c r="H256" i="4"/>
  <c r="G256" i="4"/>
  <c r="F256" i="4"/>
  <c r="D256" i="4"/>
  <c r="C256" i="4"/>
  <c r="A256" i="4" s="1"/>
  <c r="P255" i="4"/>
  <c r="O255" i="4"/>
  <c r="N255" i="4"/>
  <c r="I255" i="4"/>
  <c r="H255" i="4"/>
  <c r="G255" i="4"/>
  <c r="F255" i="4"/>
  <c r="D255" i="4"/>
  <c r="C255" i="4"/>
  <c r="P254" i="4"/>
  <c r="O254" i="4"/>
  <c r="N254" i="4"/>
  <c r="I254" i="4"/>
  <c r="H254" i="4"/>
  <c r="G254" i="4"/>
  <c r="F254" i="4"/>
  <c r="D254" i="4"/>
  <c r="C254" i="4"/>
  <c r="P253" i="4"/>
  <c r="O253" i="4"/>
  <c r="N253" i="4"/>
  <c r="I253" i="4"/>
  <c r="H253" i="4"/>
  <c r="G253" i="4"/>
  <c r="F253" i="4"/>
  <c r="D253" i="4"/>
  <c r="C253" i="4"/>
  <c r="P252" i="4"/>
  <c r="O252" i="4"/>
  <c r="N252" i="4"/>
  <c r="I252" i="4"/>
  <c r="H252" i="4"/>
  <c r="G252" i="4"/>
  <c r="F252" i="4"/>
  <c r="D252" i="4"/>
  <c r="C252" i="4"/>
  <c r="P251" i="4"/>
  <c r="O251" i="4"/>
  <c r="N251" i="4"/>
  <c r="I251" i="4"/>
  <c r="H251" i="4"/>
  <c r="G251" i="4"/>
  <c r="F251" i="4"/>
  <c r="D251" i="4"/>
  <c r="C251" i="4"/>
  <c r="P250" i="4"/>
  <c r="O250" i="4"/>
  <c r="N250" i="4"/>
  <c r="I250" i="4"/>
  <c r="H250" i="4"/>
  <c r="G250" i="4"/>
  <c r="F250" i="4"/>
  <c r="D250" i="4"/>
  <c r="C250" i="4"/>
  <c r="P249" i="4"/>
  <c r="O249" i="4"/>
  <c r="N249" i="4"/>
  <c r="I249" i="4"/>
  <c r="H249" i="4"/>
  <c r="G249" i="4"/>
  <c r="F249" i="4"/>
  <c r="D249" i="4"/>
  <c r="C249" i="4"/>
  <c r="P248" i="4"/>
  <c r="O248" i="4"/>
  <c r="N248" i="4"/>
  <c r="I248" i="4"/>
  <c r="H248" i="4"/>
  <c r="G248" i="4"/>
  <c r="F248" i="4"/>
  <c r="D248" i="4"/>
  <c r="C248" i="4"/>
  <c r="P247" i="4"/>
  <c r="O247" i="4"/>
  <c r="N247" i="4"/>
  <c r="I247" i="4"/>
  <c r="H247" i="4"/>
  <c r="G247" i="4"/>
  <c r="F247" i="4"/>
  <c r="D247" i="4"/>
  <c r="C247" i="4"/>
  <c r="P246" i="4"/>
  <c r="O246" i="4"/>
  <c r="N246" i="4"/>
  <c r="I246" i="4"/>
  <c r="H246" i="4"/>
  <c r="G246" i="4"/>
  <c r="F246" i="4"/>
  <c r="D246" i="4"/>
  <c r="C246" i="4"/>
  <c r="P245" i="4"/>
  <c r="O245" i="4"/>
  <c r="N245" i="4"/>
  <c r="I245" i="4"/>
  <c r="H245" i="4"/>
  <c r="G245" i="4"/>
  <c r="F245" i="4"/>
  <c r="D245" i="4"/>
  <c r="C245" i="4"/>
  <c r="P244" i="4"/>
  <c r="O244" i="4"/>
  <c r="N244" i="4"/>
  <c r="I244" i="4"/>
  <c r="H244" i="4"/>
  <c r="G244" i="4"/>
  <c r="F244" i="4"/>
  <c r="D244" i="4"/>
  <c r="C244" i="4"/>
  <c r="P243" i="4"/>
  <c r="O243" i="4"/>
  <c r="N243" i="4"/>
  <c r="I243" i="4"/>
  <c r="H243" i="4"/>
  <c r="G243" i="4"/>
  <c r="F243" i="4"/>
  <c r="D243" i="4"/>
  <c r="C243" i="4"/>
  <c r="P242" i="4"/>
  <c r="O242" i="4"/>
  <c r="N242" i="4"/>
  <c r="I242" i="4"/>
  <c r="H242" i="4"/>
  <c r="G242" i="4"/>
  <c r="F242" i="4"/>
  <c r="D242" i="4"/>
  <c r="C242" i="4"/>
  <c r="P241" i="4"/>
  <c r="O241" i="4"/>
  <c r="N241" i="4"/>
  <c r="I241" i="4"/>
  <c r="H241" i="4"/>
  <c r="G241" i="4"/>
  <c r="F241" i="4"/>
  <c r="D241" i="4"/>
  <c r="C241" i="4"/>
  <c r="P240" i="4"/>
  <c r="O240" i="4"/>
  <c r="N240" i="4"/>
  <c r="I240" i="4"/>
  <c r="H240" i="4"/>
  <c r="G240" i="4"/>
  <c r="F240" i="4"/>
  <c r="D240" i="4"/>
  <c r="C240" i="4"/>
  <c r="P239" i="4"/>
  <c r="O239" i="4"/>
  <c r="N239" i="4"/>
  <c r="I239" i="4"/>
  <c r="H239" i="4"/>
  <c r="G239" i="4"/>
  <c r="F239" i="4"/>
  <c r="D239" i="4"/>
  <c r="C239" i="4"/>
  <c r="P238" i="4"/>
  <c r="O238" i="4"/>
  <c r="N238" i="4"/>
  <c r="I238" i="4"/>
  <c r="H238" i="4"/>
  <c r="G238" i="4"/>
  <c r="F238" i="4"/>
  <c r="D238" i="4"/>
  <c r="C238" i="4"/>
  <c r="P237" i="4"/>
  <c r="O237" i="4"/>
  <c r="N237" i="4"/>
  <c r="I237" i="4"/>
  <c r="H237" i="4"/>
  <c r="G237" i="4"/>
  <c r="F237" i="4"/>
  <c r="D237" i="4"/>
  <c r="C237" i="4"/>
  <c r="P236" i="4"/>
  <c r="O236" i="4"/>
  <c r="N236" i="4"/>
  <c r="I236" i="4"/>
  <c r="H236" i="4"/>
  <c r="G236" i="4"/>
  <c r="F236" i="4"/>
  <c r="D236" i="4"/>
  <c r="C236" i="4"/>
  <c r="P235" i="4"/>
  <c r="O235" i="4"/>
  <c r="N235" i="4"/>
  <c r="I235" i="4"/>
  <c r="H235" i="4"/>
  <c r="G235" i="4"/>
  <c r="F235" i="4"/>
  <c r="D235" i="4"/>
  <c r="C235" i="4"/>
  <c r="P234" i="4"/>
  <c r="O234" i="4"/>
  <c r="N234" i="4"/>
  <c r="I234" i="4"/>
  <c r="H234" i="4"/>
  <c r="G234" i="4"/>
  <c r="F234" i="4"/>
  <c r="D234" i="4"/>
  <c r="C234" i="4"/>
  <c r="P233" i="4"/>
  <c r="O233" i="4"/>
  <c r="N233" i="4"/>
  <c r="I233" i="4"/>
  <c r="H233" i="4"/>
  <c r="G233" i="4"/>
  <c r="F233" i="4"/>
  <c r="D233" i="4"/>
  <c r="C233" i="4"/>
  <c r="P232" i="4"/>
  <c r="O232" i="4"/>
  <c r="N232" i="4"/>
  <c r="I232" i="4"/>
  <c r="H232" i="4"/>
  <c r="G232" i="4"/>
  <c r="F232" i="4"/>
  <c r="D232" i="4"/>
  <c r="C232" i="4"/>
  <c r="P231" i="4"/>
  <c r="O231" i="4"/>
  <c r="N231" i="4"/>
  <c r="I231" i="4"/>
  <c r="H231" i="4"/>
  <c r="G231" i="4"/>
  <c r="F231" i="4"/>
  <c r="D231" i="4"/>
  <c r="C231" i="4"/>
  <c r="P230" i="4"/>
  <c r="O230" i="4"/>
  <c r="N230" i="4"/>
  <c r="I230" i="4"/>
  <c r="H230" i="4"/>
  <c r="G230" i="4"/>
  <c r="F230" i="4"/>
  <c r="D230" i="4"/>
  <c r="C230" i="4"/>
  <c r="P229" i="4"/>
  <c r="O229" i="4"/>
  <c r="N229" i="4"/>
  <c r="I229" i="4"/>
  <c r="H229" i="4"/>
  <c r="G229" i="4"/>
  <c r="F229" i="4"/>
  <c r="D229" i="4"/>
  <c r="C229" i="4"/>
  <c r="P228" i="4"/>
  <c r="O228" i="4"/>
  <c r="N228" i="4"/>
  <c r="I228" i="4"/>
  <c r="H228" i="4"/>
  <c r="G228" i="4"/>
  <c r="F228" i="4"/>
  <c r="D228" i="4"/>
  <c r="C228" i="4"/>
  <c r="P227" i="4"/>
  <c r="O227" i="4"/>
  <c r="N227" i="4"/>
  <c r="I227" i="4"/>
  <c r="H227" i="4"/>
  <c r="G227" i="4"/>
  <c r="F227" i="4"/>
  <c r="D227" i="4"/>
  <c r="C227" i="4"/>
  <c r="P226" i="4"/>
  <c r="O226" i="4"/>
  <c r="N226" i="4"/>
  <c r="I226" i="4"/>
  <c r="H226" i="4"/>
  <c r="G226" i="4"/>
  <c r="F226" i="4"/>
  <c r="W226" i="4" s="1"/>
  <c r="D226" i="4"/>
  <c r="C226" i="4"/>
  <c r="P225" i="4"/>
  <c r="O225" i="4"/>
  <c r="N225" i="4"/>
  <c r="I225" i="4"/>
  <c r="H225" i="4"/>
  <c r="G225" i="4"/>
  <c r="F225" i="4"/>
  <c r="D225" i="4"/>
  <c r="C225" i="4"/>
  <c r="P224" i="4"/>
  <c r="O224" i="4"/>
  <c r="N224" i="4"/>
  <c r="I224" i="4"/>
  <c r="H224" i="4"/>
  <c r="G224" i="4"/>
  <c r="F224" i="4"/>
  <c r="D224" i="4"/>
  <c r="C224" i="4"/>
  <c r="P223" i="4"/>
  <c r="O223" i="4"/>
  <c r="N223" i="4"/>
  <c r="I223" i="4"/>
  <c r="H223" i="4"/>
  <c r="G223" i="4"/>
  <c r="F223" i="4"/>
  <c r="D223" i="4"/>
  <c r="C223" i="4"/>
  <c r="P222" i="4"/>
  <c r="O222" i="4"/>
  <c r="N222" i="4"/>
  <c r="I222" i="4"/>
  <c r="H222" i="4"/>
  <c r="G222" i="4"/>
  <c r="F222" i="4"/>
  <c r="D222" i="4"/>
  <c r="C222" i="4"/>
  <c r="P221" i="4"/>
  <c r="O221" i="4"/>
  <c r="N221" i="4"/>
  <c r="I221" i="4"/>
  <c r="H221" i="4"/>
  <c r="G221" i="4"/>
  <c r="F221" i="4"/>
  <c r="D221" i="4"/>
  <c r="C221" i="4"/>
  <c r="P220" i="4"/>
  <c r="O220" i="4"/>
  <c r="N220" i="4"/>
  <c r="I220" i="4"/>
  <c r="H220" i="4"/>
  <c r="G220" i="4"/>
  <c r="F220" i="4"/>
  <c r="D220" i="4"/>
  <c r="C220" i="4"/>
  <c r="P219" i="4"/>
  <c r="O219" i="4"/>
  <c r="N219" i="4"/>
  <c r="I219" i="4"/>
  <c r="H219" i="4"/>
  <c r="G219" i="4"/>
  <c r="F219" i="4"/>
  <c r="D219" i="4"/>
  <c r="C219" i="4"/>
  <c r="P218" i="4"/>
  <c r="O218" i="4"/>
  <c r="N218" i="4"/>
  <c r="I218" i="4"/>
  <c r="H218" i="4"/>
  <c r="G218" i="4"/>
  <c r="F218" i="4"/>
  <c r="D218" i="4"/>
  <c r="C218" i="4"/>
  <c r="P217" i="4"/>
  <c r="O217" i="4"/>
  <c r="N217" i="4"/>
  <c r="I217" i="4"/>
  <c r="H217" i="4"/>
  <c r="G217" i="4"/>
  <c r="F217" i="4"/>
  <c r="D217" i="4"/>
  <c r="C217" i="4"/>
  <c r="P216" i="4"/>
  <c r="O216" i="4"/>
  <c r="N216" i="4"/>
  <c r="I216" i="4"/>
  <c r="H216" i="4"/>
  <c r="G216" i="4"/>
  <c r="F216" i="4"/>
  <c r="D216" i="4"/>
  <c r="C216" i="4"/>
  <c r="P215" i="4"/>
  <c r="O215" i="4"/>
  <c r="N215" i="4"/>
  <c r="I215" i="4"/>
  <c r="H215" i="4"/>
  <c r="G215" i="4"/>
  <c r="F215" i="4"/>
  <c r="D215" i="4"/>
  <c r="C215" i="4"/>
  <c r="P214" i="4"/>
  <c r="O214" i="4"/>
  <c r="N214" i="4"/>
  <c r="I214" i="4"/>
  <c r="H214" i="4"/>
  <c r="G214" i="4"/>
  <c r="F214" i="4"/>
  <c r="D214" i="4"/>
  <c r="C214" i="4"/>
  <c r="P213" i="4"/>
  <c r="O213" i="4"/>
  <c r="N213" i="4"/>
  <c r="I213" i="4"/>
  <c r="H213" i="4"/>
  <c r="G213" i="4"/>
  <c r="F213" i="4"/>
  <c r="D213" i="4"/>
  <c r="C213" i="4"/>
  <c r="P212" i="4"/>
  <c r="O212" i="4"/>
  <c r="N212" i="4"/>
  <c r="I212" i="4"/>
  <c r="H212" i="4"/>
  <c r="G212" i="4"/>
  <c r="F212" i="4"/>
  <c r="D212" i="4"/>
  <c r="C212" i="4"/>
  <c r="A212" i="4" s="1"/>
  <c r="P211" i="4"/>
  <c r="O211" i="4"/>
  <c r="N211" i="4"/>
  <c r="I211" i="4"/>
  <c r="H211" i="4"/>
  <c r="G211" i="4"/>
  <c r="F211" i="4"/>
  <c r="D211" i="4"/>
  <c r="C211" i="4"/>
  <c r="P210" i="4"/>
  <c r="O210" i="4"/>
  <c r="N210" i="4"/>
  <c r="I210" i="4"/>
  <c r="H210" i="4"/>
  <c r="G210" i="4"/>
  <c r="F210" i="4"/>
  <c r="D210" i="4"/>
  <c r="C210" i="4"/>
  <c r="P209" i="4"/>
  <c r="O209" i="4"/>
  <c r="N209" i="4"/>
  <c r="I209" i="4"/>
  <c r="H209" i="4"/>
  <c r="G209" i="4"/>
  <c r="F209" i="4"/>
  <c r="D209" i="4"/>
  <c r="C209" i="4"/>
  <c r="P208" i="4"/>
  <c r="O208" i="4"/>
  <c r="N208" i="4"/>
  <c r="I208" i="4"/>
  <c r="H208" i="4"/>
  <c r="G208" i="4"/>
  <c r="F208" i="4"/>
  <c r="D208" i="4"/>
  <c r="C208" i="4"/>
  <c r="P207" i="4"/>
  <c r="O207" i="4"/>
  <c r="N207" i="4"/>
  <c r="I207" i="4"/>
  <c r="H207" i="4"/>
  <c r="G207" i="4"/>
  <c r="F207" i="4"/>
  <c r="D207" i="4"/>
  <c r="C207" i="4"/>
  <c r="P206" i="4"/>
  <c r="O206" i="4"/>
  <c r="N206" i="4"/>
  <c r="I206" i="4"/>
  <c r="H206" i="4"/>
  <c r="G206" i="4"/>
  <c r="F206" i="4"/>
  <c r="W206" i="4" s="1"/>
  <c r="D206" i="4"/>
  <c r="C206" i="4"/>
  <c r="P205" i="4"/>
  <c r="O205" i="4"/>
  <c r="N205" i="4"/>
  <c r="I205" i="4"/>
  <c r="H205" i="4"/>
  <c r="G205" i="4"/>
  <c r="F205" i="4"/>
  <c r="D205" i="4"/>
  <c r="C205" i="4"/>
  <c r="P204" i="4"/>
  <c r="O204" i="4"/>
  <c r="N204" i="4"/>
  <c r="I204" i="4"/>
  <c r="H204" i="4"/>
  <c r="G204" i="4"/>
  <c r="F204" i="4"/>
  <c r="D204" i="4"/>
  <c r="C204" i="4"/>
  <c r="P203" i="4"/>
  <c r="O203" i="4"/>
  <c r="N203" i="4"/>
  <c r="I203" i="4"/>
  <c r="H203" i="4"/>
  <c r="G203" i="4"/>
  <c r="F203" i="4"/>
  <c r="D203" i="4"/>
  <c r="C203" i="4"/>
  <c r="P202" i="4"/>
  <c r="O202" i="4"/>
  <c r="N202" i="4"/>
  <c r="I202" i="4"/>
  <c r="H202" i="4"/>
  <c r="G202" i="4"/>
  <c r="F202" i="4"/>
  <c r="D202" i="4"/>
  <c r="C202" i="4"/>
  <c r="P201" i="4"/>
  <c r="O201" i="4"/>
  <c r="N201" i="4"/>
  <c r="I201" i="4"/>
  <c r="H201" i="4"/>
  <c r="G201" i="4"/>
  <c r="F201" i="4"/>
  <c r="D201" i="4"/>
  <c r="C201" i="4"/>
  <c r="P200" i="4"/>
  <c r="O200" i="4"/>
  <c r="N200" i="4"/>
  <c r="I200" i="4"/>
  <c r="H200" i="4"/>
  <c r="G200" i="4"/>
  <c r="F200" i="4"/>
  <c r="D200" i="4"/>
  <c r="C200" i="4"/>
  <c r="P199" i="4"/>
  <c r="O199" i="4"/>
  <c r="N199" i="4"/>
  <c r="I199" i="4"/>
  <c r="H199" i="4"/>
  <c r="G199" i="4"/>
  <c r="F199" i="4"/>
  <c r="D199" i="4"/>
  <c r="C199" i="4"/>
  <c r="P198" i="4"/>
  <c r="O198" i="4"/>
  <c r="N198" i="4"/>
  <c r="I198" i="4"/>
  <c r="H198" i="4"/>
  <c r="G198" i="4"/>
  <c r="F198" i="4"/>
  <c r="D198" i="4"/>
  <c r="C198" i="4"/>
  <c r="P197" i="4"/>
  <c r="O197" i="4"/>
  <c r="N197" i="4"/>
  <c r="I197" i="4"/>
  <c r="H197" i="4"/>
  <c r="G197" i="4"/>
  <c r="F197" i="4"/>
  <c r="D197" i="4"/>
  <c r="C197" i="4"/>
  <c r="P196" i="4"/>
  <c r="O196" i="4"/>
  <c r="N196" i="4"/>
  <c r="I196" i="4"/>
  <c r="H196" i="4"/>
  <c r="G196" i="4"/>
  <c r="F196" i="4"/>
  <c r="D196" i="4"/>
  <c r="C196" i="4"/>
  <c r="P195" i="4"/>
  <c r="O195" i="4"/>
  <c r="N195" i="4"/>
  <c r="I195" i="4"/>
  <c r="H195" i="4"/>
  <c r="G195" i="4"/>
  <c r="F195" i="4"/>
  <c r="D195" i="4"/>
  <c r="C195" i="4"/>
  <c r="P194" i="4"/>
  <c r="O194" i="4"/>
  <c r="N194" i="4"/>
  <c r="I194" i="4"/>
  <c r="H194" i="4"/>
  <c r="G194" i="4"/>
  <c r="F194" i="4"/>
  <c r="W194" i="4" s="1"/>
  <c r="D194" i="4"/>
  <c r="C194" i="4"/>
  <c r="P193" i="4"/>
  <c r="O193" i="4"/>
  <c r="N193" i="4"/>
  <c r="I193" i="4"/>
  <c r="H193" i="4"/>
  <c r="G193" i="4"/>
  <c r="F193" i="4"/>
  <c r="D193" i="4"/>
  <c r="C193" i="4"/>
  <c r="P192" i="4"/>
  <c r="O192" i="4"/>
  <c r="N192" i="4"/>
  <c r="I192" i="4"/>
  <c r="H192" i="4"/>
  <c r="G192" i="4"/>
  <c r="F192" i="4"/>
  <c r="D192" i="4"/>
  <c r="C192" i="4"/>
  <c r="P191" i="4"/>
  <c r="O191" i="4"/>
  <c r="N191" i="4"/>
  <c r="I191" i="4"/>
  <c r="H191" i="4"/>
  <c r="G191" i="4"/>
  <c r="F191" i="4"/>
  <c r="D191" i="4"/>
  <c r="C191" i="4"/>
  <c r="P190" i="4"/>
  <c r="O190" i="4"/>
  <c r="N190" i="4"/>
  <c r="I190" i="4"/>
  <c r="H190" i="4"/>
  <c r="G190" i="4"/>
  <c r="F190" i="4"/>
  <c r="D190" i="4"/>
  <c r="C190" i="4"/>
  <c r="P189" i="4"/>
  <c r="O189" i="4"/>
  <c r="N189" i="4"/>
  <c r="I189" i="4"/>
  <c r="H189" i="4"/>
  <c r="G189" i="4"/>
  <c r="F189" i="4"/>
  <c r="W189" i="4" s="1"/>
  <c r="D189" i="4"/>
  <c r="C189" i="4"/>
  <c r="P188" i="4"/>
  <c r="O188" i="4"/>
  <c r="N188" i="4"/>
  <c r="I188" i="4"/>
  <c r="H188" i="4"/>
  <c r="G188" i="4"/>
  <c r="F188" i="4"/>
  <c r="D188" i="4"/>
  <c r="C188" i="4"/>
  <c r="P187" i="4"/>
  <c r="O187" i="4"/>
  <c r="N187" i="4"/>
  <c r="I187" i="4"/>
  <c r="H187" i="4"/>
  <c r="G187" i="4"/>
  <c r="F187" i="4"/>
  <c r="D187" i="4"/>
  <c r="C187" i="4"/>
  <c r="P186" i="4"/>
  <c r="O186" i="4"/>
  <c r="N186" i="4"/>
  <c r="I186" i="4"/>
  <c r="H186" i="4"/>
  <c r="G186" i="4"/>
  <c r="F186" i="4"/>
  <c r="D186" i="4"/>
  <c r="C186" i="4"/>
  <c r="P185" i="4"/>
  <c r="O185" i="4"/>
  <c r="N185" i="4"/>
  <c r="I185" i="4"/>
  <c r="H185" i="4"/>
  <c r="G185" i="4"/>
  <c r="F185" i="4"/>
  <c r="D185" i="4"/>
  <c r="C185" i="4"/>
  <c r="P184" i="4"/>
  <c r="O184" i="4"/>
  <c r="N184" i="4"/>
  <c r="I184" i="4"/>
  <c r="H184" i="4"/>
  <c r="G184" i="4"/>
  <c r="F184" i="4"/>
  <c r="D184" i="4"/>
  <c r="C184" i="4"/>
  <c r="P183" i="4"/>
  <c r="O183" i="4"/>
  <c r="N183" i="4"/>
  <c r="I183" i="4"/>
  <c r="H183" i="4"/>
  <c r="G183" i="4"/>
  <c r="F183" i="4"/>
  <c r="D183" i="4"/>
  <c r="C183" i="4"/>
  <c r="P182" i="4"/>
  <c r="O182" i="4"/>
  <c r="N182" i="4"/>
  <c r="I182" i="4"/>
  <c r="H182" i="4"/>
  <c r="G182" i="4"/>
  <c r="F182" i="4"/>
  <c r="W182" i="4" s="1"/>
  <c r="D182" i="4"/>
  <c r="C182" i="4"/>
  <c r="P181" i="4"/>
  <c r="O181" i="4"/>
  <c r="N181" i="4"/>
  <c r="I181" i="4"/>
  <c r="H181" i="4"/>
  <c r="G181" i="4"/>
  <c r="F181" i="4"/>
  <c r="D181" i="4"/>
  <c r="C181" i="4"/>
  <c r="P180" i="4"/>
  <c r="O180" i="4"/>
  <c r="N180" i="4"/>
  <c r="I180" i="4"/>
  <c r="H180" i="4"/>
  <c r="G180" i="4"/>
  <c r="F180" i="4"/>
  <c r="D180" i="4"/>
  <c r="C180" i="4"/>
  <c r="A180" i="4" s="1"/>
  <c r="P179" i="4"/>
  <c r="O179" i="4"/>
  <c r="N179" i="4"/>
  <c r="I179" i="4"/>
  <c r="H179" i="4"/>
  <c r="G179" i="4"/>
  <c r="F179" i="4"/>
  <c r="W179" i="4" s="1"/>
  <c r="D179" i="4"/>
  <c r="C179" i="4"/>
  <c r="P178" i="4"/>
  <c r="O178" i="4"/>
  <c r="N178" i="4"/>
  <c r="I178" i="4"/>
  <c r="H178" i="4"/>
  <c r="G178" i="4"/>
  <c r="F178" i="4"/>
  <c r="D178" i="4"/>
  <c r="C178" i="4"/>
  <c r="P177" i="4"/>
  <c r="O177" i="4"/>
  <c r="N177" i="4"/>
  <c r="I177" i="4"/>
  <c r="H177" i="4"/>
  <c r="G177" i="4"/>
  <c r="F177" i="4"/>
  <c r="D177" i="4"/>
  <c r="C177" i="4"/>
  <c r="P176" i="4"/>
  <c r="O176" i="4"/>
  <c r="N176" i="4"/>
  <c r="I176" i="4"/>
  <c r="H176" i="4"/>
  <c r="G176" i="4"/>
  <c r="F176" i="4"/>
  <c r="D176" i="4"/>
  <c r="C176" i="4"/>
  <c r="P175" i="4"/>
  <c r="O175" i="4"/>
  <c r="N175" i="4"/>
  <c r="I175" i="4"/>
  <c r="H175" i="4"/>
  <c r="G175" i="4"/>
  <c r="F175" i="4"/>
  <c r="D175" i="4"/>
  <c r="C175" i="4"/>
  <c r="P174" i="4"/>
  <c r="O174" i="4"/>
  <c r="N174" i="4"/>
  <c r="I174" i="4"/>
  <c r="H174" i="4"/>
  <c r="G174" i="4"/>
  <c r="F174" i="4"/>
  <c r="D174" i="4"/>
  <c r="C174" i="4"/>
  <c r="P173" i="4"/>
  <c r="O173" i="4"/>
  <c r="N173" i="4"/>
  <c r="I173" i="4"/>
  <c r="H173" i="4"/>
  <c r="G173" i="4"/>
  <c r="F173" i="4"/>
  <c r="D173" i="4"/>
  <c r="C173" i="4"/>
  <c r="P172" i="4"/>
  <c r="O172" i="4"/>
  <c r="N172" i="4"/>
  <c r="I172" i="4"/>
  <c r="H172" i="4"/>
  <c r="G172" i="4"/>
  <c r="F172" i="4"/>
  <c r="D172" i="4"/>
  <c r="C172" i="4"/>
  <c r="A172" i="4" s="1"/>
  <c r="P171" i="4"/>
  <c r="O171" i="4"/>
  <c r="N171" i="4"/>
  <c r="I171" i="4"/>
  <c r="H171" i="4"/>
  <c r="G171" i="4"/>
  <c r="F171" i="4"/>
  <c r="D171" i="4"/>
  <c r="C171" i="4"/>
  <c r="P170" i="4"/>
  <c r="O170" i="4"/>
  <c r="N170" i="4"/>
  <c r="I170" i="4"/>
  <c r="H170" i="4"/>
  <c r="G170" i="4"/>
  <c r="F170" i="4"/>
  <c r="D170" i="4"/>
  <c r="C170" i="4"/>
  <c r="P169" i="4"/>
  <c r="O169" i="4"/>
  <c r="N169" i="4"/>
  <c r="I169" i="4"/>
  <c r="H169" i="4"/>
  <c r="G169" i="4"/>
  <c r="F169" i="4"/>
  <c r="D169" i="4"/>
  <c r="C169" i="4"/>
  <c r="P168" i="4"/>
  <c r="O168" i="4"/>
  <c r="N168" i="4"/>
  <c r="I168" i="4"/>
  <c r="H168" i="4"/>
  <c r="G168" i="4"/>
  <c r="F168" i="4"/>
  <c r="D168" i="4"/>
  <c r="C168" i="4"/>
  <c r="P167" i="4"/>
  <c r="O167" i="4"/>
  <c r="N167" i="4"/>
  <c r="I167" i="4"/>
  <c r="H167" i="4"/>
  <c r="G167" i="4"/>
  <c r="F167" i="4"/>
  <c r="D167" i="4"/>
  <c r="C167" i="4"/>
  <c r="P166" i="4"/>
  <c r="O166" i="4"/>
  <c r="N166" i="4"/>
  <c r="I166" i="4"/>
  <c r="H166" i="4"/>
  <c r="G166" i="4"/>
  <c r="F166" i="4"/>
  <c r="D166" i="4"/>
  <c r="C166" i="4"/>
  <c r="P165" i="4"/>
  <c r="O165" i="4"/>
  <c r="N165" i="4"/>
  <c r="I165" i="4"/>
  <c r="H165" i="4"/>
  <c r="G165" i="4"/>
  <c r="F165" i="4"/>
  <c r="D165" i="4"/>
  <c r="C165" i="4"/>
  <c r="P164" i="4"/>
  <c r="O164" i="4"/>
  <c r="N164" i="4"/>
  <c r="I164" i="4"/>
  <c r="H164" i="4"/>
  <c r="G164" i="4"/>
  <c r="F164" i="4"/>
  <c r="D164" i="4"/>
  <c r="C164" i="4"/>
  <c r="P163" i="4"/>
  <c r="O163" i="4"/>
  <c r="N163" i="4"/>
  <c r="I163" i="4"/>
  <c r="H163" i="4"/>
  <c r="G163" i="4"/>
  <c r="F163" i="4"/>
  <c r="D163" i="4"/>
  <c r="C163" i="4"/>
  <c r="P162" i="4"/>
  <c r="O162" i="4"/>
  <c r="N162" i="4"/>
  <c r="I162" i="4"/>
  <c r="H162" i="4"/>
  <c r="G162" i="4"/>
  <c r="F162" i="4"/>
  <c r="D162" i="4"/>
  <c r="C162" i="4"/>
  <c r="P161" i="4"/>
  <c r="O161" i="4"/>
  <c r="N161" i="4"/>
  <c r="I161" i="4"/>
  <c r="H161" i="4"/>
  <c r="G161" i="4"/>
  <c r="F161" i="4"/>
  <c r="D161" i="4"/>
  <c r="C161" i="4"/>
  <c r="P160" i="4"/>
  <c r="O160" i="4"/>
  <c r="N160" i="4"/>
  <c r="I160" i="4"/>
  <c r="H160" i="4"/>
  <c r="G160" i="4"/>
  <c r="F160" i="4"/>
  <c r="D160" i="4"/>
  <c r="C160" i="4"/>
  <c r="P159" i="4"/>
  <c r="O159" i="4"/>
  <c r="N159" i="4"/>
  <c r="I159" i="4"/>
  <c r="H159" i="4"/>
  <c r="G159" i="4"/>
  <c r="F159" i="4"/>
  <c r="D159" i="4"/>
  <c r="C159" i="4"/>
  <c r="P158" i="4"/>
  <c r="O158" i="4"/>
  <c r="N158" i="4"/>
  <c r="I158" i="4"/>
  <c r="H158" i="4"/>
  <c r="G158" i="4"/>
  <c r="F158" i="4"/>
  <c r="D158" i="4"/>
  <c r="C158" i="4"/>
  <c r="P157" i="4"/>
  <c r="O157" i="4"/>
  <c r="N157" i="4"/>
  <c r="I157" i="4"/>
  <c r="H157" i="4"/>
  <c r="G157" i="4"/>
  <c r="F157" i="4"/>
  <c r="D157" i="4"/>
  <c r="C157" i="4"/>
  <c r="P156" i="4"/>
  <c r="O156" i="4"/>
  <c r="N156" i="4"/>
  <c r="I156" i="4"/>
  <c r="H156" i="4"/>
  <c r="G156" i="4"/>
  <c r="F156" i="4"/>
  <c r="D156" i="4"/>
  <c r="C156" i="4"/>
  <c r="P155" i="4"/>
  <c r="O155" i="4"/>
  <c r="N155" i="4"/>
  <c r="I155" i="4"/>
  <c r="H155" i="4"/>
  <c r="G155" i="4"/>
  <c r="F155" i="4"/>
  <c r="D155" i="4"/>
  <c r="C155" i="4"/>
  <c r="P154" i="4"/>
  <c r="O154" i="4"/>
  <c r="N154" i="4"/>
  <c r="I154" i="4"/>
  <c r="H154" i="4"/>
  <c r="G154" i="4"/>
  <c r="F154" i="4"/>
  <c r="W154" i="4" s="1"/>
  <c r="D154" i="4"/>
  <c r="C154" i="4"/>
  <c r="P153" i="4"/>
  <c r="O153" i="4"/>
  <c r="N153" i="4"/>
  <c r="I153" i="4"/>
  <c r="H153" i="4"/>
  <c r="G153" i="4"/>
  <c r="F153" i="4"/>
  <c r="D153" i="4"/>
  <c r="C153" i="4"/>
  <c r="P152" i="4"/>
  <c r="O152" i="4"/>
  <c r="N152" i="4"/>
  <c r="I152" i="4"/>
  <c r="H152" i="4"/>
  <c r="G152" i="4"/>
  <c r="F152" i="4"/>
  <c r="W152" i="4" s="1"/>
  <c r="D152" i="4"/>
  <c r="C152" i="4"/>
  <c r="P151" i="4"/>
  <c r="O151" i="4"/>
  <c r="N151" i="4"/>
  <c r="I151" i="4"/>
  <c r="H151" i="4"/>
  <c r="G151" i="4"/>
  <c r="F151" i="4"/>
  <c r="D151" i="4"/>
  <c r="C151" i="4"/>
  <c r="P150" i="4"/>
  <c r="O150" i="4"/>
  <c r="N150" i="4"/>
  <c r="I150" i="4"/>
  <c r="H150" i="4"/>
  <c r="G150" i="4"/>
  <c r="F150" i="4"/>
  <c r="D150" i="4"/>
  <c r="C150" i="4"/>
  <c r="P149" i="4"/>
  <c r="O149" i="4"/>
  <c r="N149" i="4"/>
  <c r="I149" i="4"/>
  <c r="H149" i="4"/>
  <c r="G149" i="4"/>
  <c r="F149" i="4"/>
  <c r="D149" i="4"/>
  <c r="C149" i="4"/>
  <c r="P148" i="4"/>
  <c r="O148" i="4"/>
  <c r="N148" i="4"/>
  <c r="I148" i="4"/>
  <c r="H148" i="4"/>
  <c r="G148" i="4"/>
  <c r="F148" i="4"/>
  <c r="W148" i="4" s="1"/>
  <c r="D148" i="4"/>
  <c r="C148" i="4"/>
  <c r="P147" i="4"/>
  <c r="O147" i="4"/>
  <c r="N147" i="4"/>
  <c r="I147" i="4"/>
  <c r="H147" i="4"/>
  <c r="G147" i="4"/>
  <c r="F147" i="4"/>
  <c r="D147" i="4"/>
  <c r="C147" i="4"/>
  <c r="P146" i="4"/>
  <c r="O146" i="4"/>
  <c r="N146" i="4"/>
  <c r="I146" i="4"/>
  <c r="H146" i="4"/>
  <c r="G146" i="4"/>
  <c r="F146" i="4"/>
  <c r="D146" i="4"/>
  <c r="C146" i="4"/>
  <c r="P145" i="4"/>
  <c r="O145" i="4"/>
  <c r="N145" i="4"/>
  <c r="I145" i="4"/>
  <c r="H145" i="4"/>
  <c r="G145" i="4"/>
  <c r="F145" i="4"/>
  <c r="D145" i="4"/>
  <c r="C145" i="4"/>
  <c r="P144" i="4"/>
  <c r="O144" i="4"/>
  <c r="N144" i="4"/>
  <c r="I144" i="4"/>
  <c r="H144" i="4"/>
  <c r="G144" i="4"/>
  <c r="F144" i="4"/>
  <c r="D144" i="4"/>
  <c r="C144" i="4"/>
  <c r="P143" i="4"/>
  <c r="O143" i="4"/>
  <c r="N143" i="4"/>
  <c r="I143" i="4"/>
  <c r="H143" i="4"/>
  <c r="G143" i="4"/>
  <c r="F143" i="4"/>
  <c r="D143" i="4"/>
  <c r="C143" i="4"/>
  <c r="P142" i="4"/>
  <c r="O142" i="4"/>
  <c r="N142" i="4"/>
  <c r="I142" i="4"/>
  <c r="H142" i="4"/>
  <c r="G142" i="4"/>
  <c r="F142" i="4"/>
  <c r="D142" i="4"/>
  <c r="C142" i="4"/>
  <c r="P141" i="4"/>
  <c r="O141" i="4"/>
  <c r="N141" i="4"/>
  <c r="I141" i="4"/>
  <c r="H141" i="4"/>
  <c r="G141" i="4"/>
  <c r="F141" i="4"/>
  <c r="D141" i="4"/>
  <c r="C141" i="4"/>
  <c r="P140" i="4"/>
  <c r="O140" i="4"/>
  <c r="N140" i="4"/>
  <c r="I140" i="4"/>
  <c r="H140" i="4"/>
  <c r="G140" i="4"/>
  <c r="F140" i="4"/>
  <c r="D140" i="4"/>
  <c r="C140" i="4"/>
  <c r="P139" i="4"/>
  <c r="O139" i="4"/>
  <c r="N139" i="4"/>
  <c r="I139" i="4"/>
  <c r="H139" i="4"/>
  <c r="G139" i="4"/>
  <c r="F139" i="4"/>
  <c r="D139" i="4"/>
  <c r="C139" i="4"/>
  <c r="P138" i="4"/>
  <c r="O138" i="4"/>
  <c r="N138" i="4"/>
  <c r="I138" i="4"/>
  <c r="H138" i="4"/>
  <c r="G138" i="4"/>
  <c r="F138" i="4"/>
  <c r="D138" i="4"/>
  <c r="C138" i="4"/>
  <c r="P137" i="4"/>
  <c r="O137" i="4"/>
  <c r="N137" i="4"/>
  <c r="I137" i="4"/>
  <c r="H137" i="4"/>
  <c r="G137" i="4"/>
  <c r="F137" i="4"/>
  <c r="D137" i="4"/>
  <c r="C137" i="4"/>
  <c r="P136" i="4"/>
  <c r="O136" i="4"/>
  <c r="N136" i="4"/>
  <c r="I136" i="4"/>
  <c r="H136" i="4"/>
  <c r="G136" i="4"/>
  <c r="F136" i="4"/>
  <c r="D136" i="4"/>
  <c r="C136" i="4"/>
  <c r="P135" i="4"/>
  <c r="O135" i="4"/>
  <c r="N135" i="4"/>
  <c r="I135" i="4"/>
  <c r="H135" i="4"/>
  <c r="G135" i="4"/>
  <c r="F135" i="4"/>
  <c r="D135" i="4"/>
  <c r="C135" i="4"/>
  <c r="P134" i="4"/>
  <c r="O134" i="4"/>
  <c r="N134" i="4"/>
  <c r="I134" i="4"/>
  <c r="H134" i="4"/>
  <c r="G134" i="4"/>
  <c r="F134" i="4"/>
  <c r="D134" i="4"/>
  <c r="C134" i="4"/>
  <c r="P133" i="4"/>
  <c r="O133" i="4"/>
  <c r="N133" i="4"/>
  <c r="I133" i="4"/>
  <c r="H133" i="4"/>
  <c r="G133" i="4"/>
  <c r="F133" i="4"/>
  <c r="D133" i="4"/>
  <c r="C133" i="4"/>
  <c r="P132" i="4"/>
  <c r="O132" i="4"/>
  <c r="N132" i="4"/>
  <c r="I132" i="4"/>
  <c r="H132" i="4"/>
  <c r="G132" i="4"/>
  <c r="F132" i="4"/>
  <c r="D132" i="4"/>
  <c r="C132" i="4"/>
  <c r="P131" i="4"/>
  <c r="O131" i="4"/>
  <c r="N131" i="4"/>
  <c r="I131" i="4"/>
  <c r="H131" i="4"/>
  <c r="G131" i="4"/>
  <c r="F131" i="4"/>
  <c r="D131" i="4"/>
  <c r="C131" i="4"/>
  <c r="P130" i="4"/>
  <c r="O130" i="4"/>
  <c r="N130" i="4"/>
  <c r="I130" i="4"/>
  <c r="H130" i="4"/>
  <c r="G130" i="4"/>
  <c r="F130" i="4"/>
  <c r="D130" i="4"/>
  <c r="C130" i="4"/>
  <c r="P129" i="4"/>
  <c r="O129" i="4"/>
  <c r="N129" i="4"/>
  <c r="I129" i="4"/>
  <c r="H129" i="4"/>
  <c r="G129" i="4"/>
  <c r="F129" i="4"/>
  <c r="D129" i="4"/>
  <c r="C129" i="4"/>
  <c r="P128" i="4"/>
  <c r="O128" i="4"/>
  <c r="N128" i="4"/>
  <c r="I128" i="4"/>
  <c r="H128" i="4"/>
  <c r="G128" i="4"/>
  <c r="F128" i="4"/>
  <c r="D128" i="4"/>
  <c r="C128" i="4"/>
  <c r="P127" i="4"/>
  <c r="O127" i="4"/>
  <c r="N127" i="4"/>
  <c r="I127" i="4"/>
  <c r="H127" i="4"/>
  <c r="G127" i="4"/>
  <c r="F127" i="4"/>
  <c r="D127" i="4"/>
  <c r="C127" i="4"/>
  <c r="P126" i="4"/>
  <c r="O126" i="4"/>
  <c r="N126" i="4"/>
  <c r="I126" i="4"/>
  <c r="H126" i="4"/>
  <c r="G126" i="4"/>
  <c r="F126" i="4"/>
  <c r="W126" i="4" s="1"/>
  <c r="D126" i="4"/>
  <c r="C126" i="4"/>
  <c r="P125" i="4"/>
  <c r="O125" i="4"/>
  <c r="N125" i="4"/>
  <c r="I125" i="4"/>
  <c r="H125" i="4"/>
  <c r="G125" i="4"/>
  <c r="F125" i="4"/>
  <c r="D125" i="4"/>
  <c r="C125" i="4"/>
  <c r="P124" i="4"/>
  <c r="O124" i="4"/>
  <c r="N124" i="4"/>
  <c r="I124" i="4"/>
  <c r="H124" i="4"/>
  <c r="G124" i="4"/>
  <c r="F124" i="4"/>
  <c r="D124" i="4"/>
  <c r="C124" i="4"/>
  <c r="P123" i="4"/>
  <c r="O123" i="4"/>
  <c r="N123" i="4"/>
  <c r="I123" i="4"/>
  <c r="H123" i="4"/>
  <c r="G123" i="4"/>
  <c r="F123" i="4"/>
  <c r="D123" i="4"/>
  <c r="C123" i="4"/>
  <c r="P122" i="4"/>
  <c r="O122" i="4"/>
  <c r="N122" i="4"/>
  <c r="I122" i="4"/>
  <c r="H122" i="4"/>
  <c r="G122" i="4"/>
  <c r="F122" i="4"/>
  <c r="D122" i="4"/>
  <c r="C122" i="4"/>
  <c r="P121" i="4"/>
  <c r="O121" i="4"/>
  <c r="N121" i="4"/>
  <c r="I121" i="4"/>
  <c r="H121" i="4"/>
  <c r="G121" i="4"/>
  <c r="F121" i="4"/>
  <c r="D121" i="4"/>
  <c r="C121" i="4"/>
  <c r="P120" i="4"/>
  <c r="O120" i="4"/>
  <c r="N120" i="4"/>
  <c r="I120" i="4"/>
  <c r="H120" i="4"/>
  <c r="G120" i="4"/>
  <c r="F120" i="4"/>
  <c r="D120" i="4"/>
  <c r="C120" i="4"/>
  <c r="P119" i="4"/>
  <c r="O119" i="4"/>
  <c r="N119" i="4"/>
  <c r="I119" i="4"/>
  <c r="H119" i="4"/>
  <c r="G119" i="4"/>
  <c r="F119" i="4"/>
  <c r="D119" i="4"/>
  <c r="C119" i="4"/>
  <c r="P118" i="4"/>
  <c r="O118" i="4"/>
  <c r="N118" i="4"/>
  <c r="I118" i="4"/>
  <c r="H118" i="4"/>
  <c r="G118" i="4"/>
  <c r="F118" i="4"/>
  <c r="D118" i="4"/>
  <c r="C118" i="4"/>
  <c r="P117" i="4"/>
  <c r="O117" i="4"/>
  <c r="N117" i="4"/>
  <c r="I117" i="4"/>
  <c r="H117" i="4"/>
  <c r="G117" i="4"/>
  <c r="F117" i="4"/>
  <c r="D117" i="4"/>
  <c r="C117" i="4"/>
  <c r="P116" i="4"/>
  <c r="O116" i="4"/>
  <c r="N116" i="4"/>
  <c r="I116" i="4"/>
  <c r="H116" i="4"/>
  <c r="G116" i="4"/>
  <c r="F116" i="4"/>
  <c r="D116" i="4"/>
  <c r="C116" i="4"/>
  <c r="P115" i="4"/>
  <c r="O115" i="4"/>
  <c r="N115" i="4"/>
  <c r="I115" i="4"/>
  <c r="H115" i="4"/>
  <c r="G115" i="4"/>
  <c r="F115" i="4"/>
  <c r="D115" i="4"/>
  <c r="C115" i="4"/>
  <c r="P114" i="4"/>
  <c r="O114" i="4"/>
  <c r="N114" i="4"/>
  <c r="I114" i="4"/>
  <c r="H114" i="4"/>
  <c r="G114" i="4"/>
  <c r="F114" i="4"/>
  <c r="D114" i="4"/>
  <c r="C114" i="4"/>
  <c r="P113" i="4"/>
  <c r="O113" i="4"/>
  <c r="N113" i="4"/>
  <c r="I113" i="4"/>
  <c r="H113" i="4"/>
  <c r="G113" i="4"/>
  <c r="F113" i="4"/>
  <c r="D113" i="4"/>
  <c r="C113" i="4"/>
  <c r="P112" i="4"/>
  <c r="O112" i="4"/>
  <c r="N112" i="4"/>
  <c r="I112" i="4"/>
  <c r="H112" i="4"/>
  <c r="G112" i="4"/>
  <c r="F112" i="4"/>
  <c r="W112" i="4" s="1"/>
  <c r="C112" i="4"/>
  <c r="P111" i="4"/>
  <c r="O111" i="4"/>
  <c r="N111" i="4"/>
  <c r="I111" i="4"/>
  <c r="H111" i="4"/>
  <c r="G111" i="4"/>
  <c r="F111" i="4"/>
  <c r="W111" i="4" s="1"/>
  <c r="D111" i="4"/>
  <c r="C111" i="4"/>
  <c r="P110" i="4"/>
  <c r="O110" i="4"/>
  <c r="N110" i="4"/>
  <c r="I110" i="4"/>
  <c r="H110" i="4"/>
  <c r="G110" i="4"/>
  <c r="F110" i="4"/>
  <c r="D110" i="4"/>
  <c r="C110" i="4"/>
  <c r="P109" i="4"/>
  <c r="O109" i="4"/>
  <c r="N109" i="4"/>
  <c r="I109" i="4"/>
  <c r="H109" i="4"/>
  <c r="G109" i="4"/>
  <c r="F109" i="4"/>
  <c r="D109" i="4"/>
  <c r="C109" i="4"/>
  <c r="P108" i="4"/>
  <c r="O108" i="4"/>
  <c r="N108" i="4"/>
  <c r="I108" i="4"/>
  <c r="H108" i="4"/>
  <c r="G108" i="4"/>
  <c r="F108" i="4"/>
  <c r="D108" i="4"/>
  <c r="C108" i="4"/>
  <c r="P107" i="4"/>
  <c r="O107" i="4"/>
  <c r="N107" i="4"/>
  <c r="I107" i="4"/>
  <c r="H107" i="4"/>
  <c r="G107" i="4"/>
  <c r="F107" i="4"/>
  <c r="D107" i="4"/>
  <c r="C107" i="4"/>
  <c r="P106" i="4"/>
  <c r="O106" i="4"/>
  <c r="N106" i="4"/>
  <c r="I106" i="4"/>
  <c r="H106" i="4"/>
  <c r="G106" i="4"/>
  <c r="F106" i="4"/>
  <c r="D106" i="4"/>
  <c r="C106" i="4"/>
  <c r="P105" i="4"/>
  <c r="O105" i="4"/>
  <c r="N105" i="4"/>
  <c r="I105" i="4"/>
  <c r="H105" i="4"/>
  <c r="G105" i="4"/>
  <c r="F105" i="4"/>
  <c r="D105" i="4"/>
  <c r="C105" i="4"/>
  <c r="P104" i="4"/>
  <c r="O104" i="4"/>
  <c r="N104" i="4"/>
  <c r="I104" i="4"/>
  <c r="H104" i="4"/>
  <c r="G104" i="4"/>
  <c r="F104" i="4"/>
  <c r="D104" i="4"/>
  <c r="C104" i="4"/>
  <c r="P103" i="4"/>
  <c r="O103" i="4"/>
  <c r="N103" i="4"/>
  <c r="I103" i="4"/>
  <c r="H103" i="4"/>
  <c r="G103" i="4"/>
  <c r="F103" i="4"/>
  <c r="D103" i="4"/>
  <c r="C103" i="4"/>
  <c r="P102" i="4"/>
  <c r="O102" i="4"/>
  <c r="N102" i="4"/>
  <c r="I102" i="4"/>
  <c r="H102" i="4"/>
  <c r="G102" i="4"/>
  <c r="F102" i="4"/>
  <c r="D102" i="4"/>
  <c r="C102" i="4"/>
  <c r="P101" i="4"/>
  <c r="O101" i="4"/>
  <c r="N101" i="4"/>
  <c r="I101" i="4"/>
  <c r="H101" i="4"/>
  <c r="G101" i="4"/>
  <c r="F101" i="4"/>
  <c r="D101" i="4"/>
  <c r="C101" i="4"/>
  <c r="P100" i="4"/>
  <c r="O100" i="4"/>
  <c r="N100" i="4"/>
  <c r="I100" i="4"/>
  <c r="H100" i="4"/>
  <c r="G100" i="4"/>
  <c r="F100" i="4"/>
  <c r="D100" i="4"/>
  <c r="C100" i="4"/>
  <c r="P99" i="4"/>
  <c r="O99" i="4"/>
  <c r="N99" i="4"/>
  <c r="I99" i="4"/>
  <c r="H99" i="4"/>
  <c r="G99" i="4"/>
  <c r="F99" i="4"/>
  <c r="D99" i="4"/>
  <c r="C99" i="4"/>
  <c r="P98" i="4"/>
  <c r="O98" i="4"/>
  <c r="N98" i="4"/>
  <c r="I98" i="4"/>
  <c r="H98" i="4"/>
  <c r="G98" i="4"/>
  <c r="F98" i="4"/>
  <c r="D98" i="4"/>
  <c r="C98" i="4"/>
  <c r="P97" i="4"/>
  <c r="O97" i="4"/>
  <c r="N97" i="4"/>
  <c r="I97" i="4"/>
  <c r="H97" i="4"/>
  <c r="G97" i="4"/>
  <c r="F97" i="4"/>
  <c r="D97" i="4"/>
  <c r="C97" i="4"/>
  <c r="P96" i="4"/>
  <c r="O96" i="4"/>
  <c r="N96" i="4"/>
  <c r="I96" i="4"/>
  <c r="H96" i="4"/>
  <c r="G96" i="4"/>
  <c r="F96" i="4"/>
  <c r="D96" i="4"/>
  <c r="C96" i="4"/>
  <c r="P95" i="4"/>
  <c r="O95" i="4"/>
  <c r="N95" i="4"/>
  <c r="I95" i="4"/>
  <c r="H95" i="4"/>
  <c r="G95" i="4"/>
  <c r="F95" i="4"/>
  <c r="D95" i="4"/>
  <c r="C95" i="4"/>
  <c r="P94" i="4"/>
  <c r="O94" i="4"/>
  <c r="N94" i="4"/>
  <c r="I94" i="4"/>
  <c r="H94" i="4"/>
  <c r="G94" i="4"/>
  <c r="F94" i="4"/>
  <c r="D94" i="4"/>
  <c r="C94" i="4"/>
  <c r="P93" i="4"/>
  <c r="O93" i="4"/>
  <c r="N93" i="4"/>
  <c r="I93" i="4"/>
  <c r="H93" i="4"/>
  <c r="G93" i="4"/>
  <c r="F93" i="4"/>
  <c r="D93" i="4"/>
  <c r="C93" i="4"/>
  <c r="P92" i="4"/>
  <c r="O92" i="4"/>
  <c r="N92" i="4"/>
  <c r="I92" i="4"/>
  <c r="H92" i="4"/>
  <c r="G92" i="4"/>
  <c r="F92" i="4"/>
  <c r="D92" i="4"/>
  <c r="C92" i="4"/>
  <c r="P91" i="4"/>
  <c r="O91" i="4"/>
  <c r="N91" i="4"/>
  <c r="I91" i="4"/>
  <c r="H91" i="4"/>
  <c r="G91" i="4"/>
  <c r="F91" i="4"/>
  <c r="D91" i="4"/>
  <c r="C91" i="4"/>
  <c r="P90" i="4"/>
  <c r="O90" i="4"/>
  <c r="N90" i="4"/>
  <c r="I90" i="4"/>
  <c r="H90" i="4"/>
  <c r="G90" i="4"/>
  <c r="F90" i="4"/>
  <c r="D90" i="4"/>
  <c r="C90" i="4"/>
  <c r="P89" i="4"/>
  <c r="O89" i="4"/>
  <c r="N89" i="4"/>
  <c r="I89" i="4"/>
  <c r="H89" i="4"/>
  <c r="G89" i="4"/>
  <c r="F89" i="4"/>
  <c r="D89" i="4"/>
  <c r="C89" i="4"/>
  <c r="P88" i="4"/>
  <c r="O88" i="4"/>
  <c r="N88" i="4"/>
  <c r="I88" i="4"/>
  <c r="H88" i="4"/>
  <c r="G88" i="4"/>
  <c r="F88" i="4"/>
  <c r="D88" i="4"/>
  <c r="C88" i="4"/>
  <c r="P85" i="4"/>
  <c r="O85" i="4"/>
  <c r="N85" i="4"/>
  <c r="I85" i="4"/>
  <c r="H85" i="4"/>
  <c r="G85" i="4"/>
  <c r="F85" i="4"/>
  <c r="D85" i="4"/>
  <c r="C85" i="4"/>
  <c r="P84" i="4"/>
  <c r="O84" i="4"/>
  <c r="N84" i="4"/>
  <c r="I84" i="4"/>
  <c r="H84" i="4"/>
  <c r="G84" i="4"/>
  <c r="F84" i="4"/>
  <c r="D84" i="4"/>
  <c r="C84" i="4"/>
  <c r="P83" i="4"/>
  <c r="O83" i="4"/>
  <c r="N83" i="4"/>
  <c r="I83" i="4"/>
  <c r="H83" i="4"/>
  <c r="G83" i="4"/>
  <c r="F83" i="4"/>
  <c r="D83" i="4"/>
  <c r="C83" i="4"/>
  <c r="P82" i="4"/>
  <c r="O82" i="4"/>
  <c r="N82" i="4"/>
  <c r="I82" i="4"/>
  <c r="H82" i="4"/>
  <c r="G82" i="4"/>
  <c r="F82" i="4"/>
  <c r="D82" i="4"/>
  <c r="C82" i="4"/>
  <c r="P81" i="4"/>
  <c r="O81" i="4"/>
  <c r="N81" i="4"/>
  <c r="I81" i="4"/>
  <c r="H81" i="4"/>
  <c r="G81" i="4"/>
  <c r="F81" i="4"/>
  <c r="D81" i="4"/>
  <c r="C81" i="4"/>
  <c r="P80" i="4"/>
  <c r="O80" i="4"/>
  <c r="N80" i="4"/>
  <c r="I80" i="4"/>
  <c r="H80" i="4"/>
  <c r="G80" i="4"/>
  <c r="F80" i="4"/>
  <c r="D80" i="4"/>
  <c r="C80" i="4"/>
  <c r="P79" i="4"/>
  <c r="O79" i="4"/>
  <c r="N79" i="4"/>
  <c r="I79" i="4"/>
  <c r="H79" i="4"/>
  <c r="G79" i="4"/>
  <c r="F79" i="4"/>
  <c r="D79" i="4"/>
  <c r="C79" i="4"/>
  <c r="P78" i="4"/>
  <c r="O78" i="4"/>
  <c r="N78" i="4"/>
  <c r="I78" i="4"/>
  <c r="H78" i="4"/>
  <c r="G78" i="4"/>
  <c r="F78" i="4"/>
  <c r="D78" i="4"/>
  <c r="C78" i="4"/>
  <c r="P77" i="4"/>
  <c r="O77" i="4"/>
  <c r="N77" i="4"/>
  <c r="I77" i="4"/>
  <c r="H77" i="4"/>
  <c r="G77" i="4"/>
  <c r="F77" i="4"/>
  <c r="D77" i="4"/>
  <c r="C77" i="4"/>
  <c r="P76" i="4"/>
  <c r="O76" i="4"/>
  <c r="N76" i="4"/>
  <c r="I76" i="4"/>
  <c r="H76" i="4"/>
  <c r="G76" i="4"/>
  <c r="F76" i="4"/>
  <c r="D76" i="4"/>
  <c r="C76" i="4"/>
  <c r="P75" i="4"/>
  <c r="O75" i="4"/>
  <c r="N75" i="4"/>
  <c r="I75" i="4"/>
  <c r="H75" i="4"/>
  <c r="G75" i="4"/>
  <c r="F75" i="4"/>
  <c r="D75" i="4"/>
  <c r="C75" i="4"/>
  <c r="P74" i="4"/>
  <c r="O74" i="4"/>
  <c r="N74" i="4"/>
  <c r="I74" i="4"/>
  <c r="H74" i="4"/>
  <c r="G74" i="4"/>
  <c r="F74" i="4"/>
  <c r="D74" i="4"/>
  <c r="C74" i="4"/>
  <c r="P73" i="4"/>
  <c r="O73" i="4"/>
  <c r="N73" i="4"/>
  <c r="I73" i="4"/>
  <c r="H73" i="4"/>
  <c r="G73" i="4"/>
  <c r="F73" i="4"/>
  <c r="D73" i="4"/>
  <c r="C73" i="4"/>
  <c r="P72" i="4"/>
  <c r="O72" i="4"/>
  <c r="N72" i="4"/>
  <c r="I72" i="4"/>
  <c r="H72" i="4"/>
  <c r="G72" i="4"/>
  <c r="F72" i="4"/>
  <c r="D72" i="4"/>
  <c r="C72" i="4"/>
  <c r="P71" i="4"/>
  <c r="O71" i="4"/>
  <c r="N71" i="4"/>
  <c r="I71" i="4"/>
  <c r="H71" i="4"/>
  <c r="G71" i="4"/>
  <c r="F71" i="4"/>
  <c r="D71" i="4"/>
  <c r="C71" i="4"/>
  <c r="P70" i="4"/>
  <c r="O70" i="4"/>
  <c r="N70" i="4"/>
  <c r="I70" i="4"/>
  <c r="H70" i="4"/>
  <c r="G70" i="4"/>
  <c r="F70" i="4"/>
  <c r="D70" i="4"/>
  <c r="C70" i="4"/>
  <c r="P69" i="4"/>
  <c r="O69" i="4"/>
  <c r="N69" i="4"/>
  <c r="I69" i="4"/>
  <c r="H69" i="4"/>
  <c r="G69" i="4"/>
  <c r="F69" i="4"/>
  <c r="D69" i="4"/>
  <c r="C69" i="4"/>
  <c r="P68" i="4"/>
  <c r="O68" i="4"/>
  <c r="N68" i="4"/>
  <c r="I68" i="4"/>
  <c r="H68" i="4"/>
  <c r="G68" i="4"/>
  <c r="F68" i="4"/>
  <c r="D68" i="4"/>
  <c r="C68" i="4"/>
  <c r="P67" i="4"/>
  <c r="O67" i="4"/>
  <c r="N67" i="4"/>
  <c r="I67" i="4"/>
  <c r="H67" i="4"/>
  <c r="G67" i="4"/>
  <c r="F67" i="4"/>
  <c r="D67" i="4"/>
  <c r="C67" i="4"/>
  <c r="P66" i="4"/>
  <c r="O66" i="4"/>
  <c r="N66" i="4"/>
  <c r="I66" i="4"/>
  <c r="H66" i="4"/>
  <c r="G66" i="4"/>
  <c r="F66" i="4"/>
  <c r="D66" i="4"/>
  <c r="C66" i="4"/>
  <c r="P65" i="4"/>
  <c r="O65" i="4"/>
  <c r="N65" i="4"/>
  <c r="I65" i="4"/>
  <c r="H65" i="4"/>
  <c r="G65" i="4"/>
  <c r="F65" i="4"/>
  <c r="D65" i="4"/>
  <c r="C65" i="4"/>
  <c r="P64" i="4"/>
  <c r="O64" i="4"/>
  <c r="N64" i="4"/>
  <c r="I64" i="4"/>
  <c r="H64" i="4"/>
  <c r="G64" i="4"/>
  <c r="F64" i="4"/>
  <c r="D64" i="4"/>
  <c r="C64" i="4"/>
  <c r="P63" i="4"/>
  <c r="O63" i="4"/>
  <c r="N63" i="4"/>
  <c r="I63" i="4"/>
  <c r="H63" i="4"/>
  <c r="G63" i="4"/>
  <c r="F63" i="4"/>
  <c r="D63" i="4"/>
  <c r="C63" i="4"/>
  <c r="P62" i="4"/>
  <c r="O62" i="4"/>
  <c r="N62" i="4"/>
  <c r="I62" i="4"/>
  <c r="H62" i="4"/>
  <c r="G62" i="4"/>
  <c r="F62" i="4"/>
  <c r="D62" i="4"/>
  <c r="C62" i="4"/>
  <c r="P61" i="4"/>
  <c r="O61" i="4"/>
  <c r="N61" i="4"/>
  <c r="I61" i="4"/>
  <c r="H61" i="4"/>
  <c r="G61" i="4"/>
  <c r="F61" i="4"/>
  <c r="W61" i="4" s="1"/>
  <c r="D61" i="4"/>
  <c r="C61" i="4"/>
  <c r="P60" i="4"/>
  <c r="O60" i="4"/>
  <c r="N60" i="4"/>
  <c r="I60" i="4"/>
  <c r="H60" i="4"/>
  <c r="G60" i="4"/>
  <c r="F60" i="4"/>
  <c r="D60" i="4"/>
  <c r="C60" i="4"/>
  <c r="P59" i="4"/>
  <c r="O59" i="4"/>
  <c r="N59" i="4"/>
  <c r="I59" i="4"/>
  <c r="H59" i="4"/>
  <c r="G59" i="4"/>
  <c r="F59" i="4"/>
  <c r="D59" i="4"/>
  <c r="C59" i="4"/>
  <c r="P58" i="4"/>
  <c r="O58" i="4"/>
  <c r="N58" i="4"/>
  <c r="I58" i="4"/>
  <c r="H58" i="4"/>
  <c r="G58" i="4"/>
  <c r="F58" i="4"/>
  <c r="D58" i="4"/>
  <c r="C58" i="4"/>
  <c r="P57" i="4"/>
  <c r="O57" i="4"/>
  <c r="N57" i="4"/>
  <c r="I57" i="4"/>
  <c r="H57" i="4"/>
  <c r="G57" i="4"/>
  <c r="F57" i="4"/>
  <c r="D57" i="4"/>
  <c r="C57" i="4"/>
  <c r="P56" i="4"/>
  <c r="O56" i="4"/>
  <c r="N56" i="4"/>
  <c r="I56" i="4"/>
  <c r="H56" i="4"/>
  <c r="G56" i="4"/>
  <c r="F56" i="4"/>
  <c r="D56" i="4"/>
  <c r="C56" i="4"/>
  <c r="P55" i="4"/>
  <c r="O55" i="4"/>
  <c r="N55" i="4"/>
  <c r="I55" i="4"/>
  <c r="H55" i="4"/>
  <c r="G55" i="4"/>
  <c r="F55" i="4"/>
  <c r="D55" i="4"/>
  <c r="C55" i="4"/>
  <c r="P54" i="4"/>
  <c r="O54" i="4"/>
  <c r="N54" i="4"/>
  <c r="I54" i="4"/>
  <c r="H54" i="4"/>
  <c r="G54" i="4"/>
  <c r="F54" i="4"/>
  <c r="D54" i="4"/>
  <c r="C54" i="4"/>
  <c r="P53" i="4"/>
  <c r="O53" i="4"/>
  <c r="N53" i="4"/>
  <c r="I53" i="4"/>
  <c r="H53" i="4"/>
  <c r="G53" i="4"/>
  <c r="F53" i="4"/>
  <c r="D53" i="4"/>
  <c r="C53" i="4"/>
  <c r="P52" i="4"/>
  <c r="O52" i="4"/>
  <c r="N52" i="4"/>
  <c r="I52" i="4"/>
  <c r="H52" i="4"/>
  <c r="G52" i="4"/>
  <c r="F52" i="4"/>
  <c r="D52" i="4"/>
  <c r="C52" i="4"/>
  <c r="P51" i="4"/>
  <c r="O51" i="4"/>
  <c r="N51" i="4"/>
  <c r="I51" i="4"/>
  <c r="H51" i="4"/>
  <c r="G51" i="4"/>
  <c r="F51" i="4"/>
  <c r="D51" i="4"/>
  <c r="C51" i="4"/>
  <c r="P50" i="4"/>
  <c r="O50" i="4"/>
  <c r="N50" i="4"/>
  <c r="I50" i="4"/>
  <c r="H50" i="4"/>
  <c r="G50" i="4"/>
  <c r="F50" i="4"/>
  <c r="D50" i="4"/>
  <c r="C50" i="4"/>
  <c r="P49" i="4"/>
  <c r="O49" i="4"/>
  <c r="N49" i="4"/>
  <c r="I49" i="4"/>
  <c r="H49" i="4"/>
  <c r="G49" i="4"/>
  <c r="F49" i="4"/>
  <c r="D49" i="4"/>
  <c r="C49" i="4"/>
  <c r="P48" i="4"/>
  <c r="O48" i="4"/>
  <c r="N48" i="4"/>
  <c r="I48" i="4"/>
  <c r="H48" i="4"/>
  <c r="G48" i="4"/>
  <c r="F48" i="4"/>
  <c r="D48" i="4"/>
  <c r="C48" i="4"/>
  <c r="P47" i="4"/>
  <c r="O47" i="4"/>
  <c r="N47" i="4"/>
  <c r="I47" i="4"/>
  <c r="H47" i="4"/>
  <c r="G47" i="4"/>
  <c r="F47" i="4"/>
  <c r="D47" i="4"/>
  <c r="C47" i="4"/>
  <c r="P46" i="4"/>
  <c r="O46" i="4"/>
  <c r="N46" i="4"/>
  <c r="I46" i="4"/>
  <c r="H46" i="4"/>
  <c r="G46" i="4"/>
  <c r="F46" i="4"/>
  <c r="D46" i="4"/>
  <c r="C46" i="4"/>
  <c r="P45" i="4"/>
  <c r="O45" i="4"/>
  <c r="N45" i="4"/>
  <c r="I45" i="4"/>
  <c r="H45" i="4"/>
  <c r="G45" i="4"/>
  <c r="F45" i="4"/>
  <c r="D45" i="4"/>
  <c r="C45" i="4"/>
  <c r="P44" i="4"/>
  <c r="O44" i="4"/>
  <c r="N44" i="4"/>
  <c r="I44" i="4"/>
  <c r="H44" i="4"/>
  <c r="G44" i="4"/>
  <c r="F44" i="4"/>
  <c r="D44" i="4"/>
  <c r="C44" i="4"/>
  <c r="P43" i="4"/>
  <c r="O43" i="4"/>
  <c r="N43" i="4"/>
  <c r="I43" i="4"/>
  <c r="H43" i="4"/>
  <c r="G43" i="4"/>
  <c r="F43" i="4"/>
  <c r="D43" i="4"/>
  <c r="C43" i="4"/>
  <c r="P42" i="4"/>
  <c r="O42" i="4"/>
  <c r="N42" i="4"/>
  <c r="I42" i="4"/>
  <c r="H42" i="4"/>
  <c r="G42" i="4"/>
  <c r="F42" i="4"/>
  <c r="D42" i="4"/>
  <c r="C42" i="4"/>
  <c r="P41" i="4"/>
  <c r="O41" i="4"/>
  <c r="N41" i="4"/>
  <c r="I41" i="4"/>
  <c r="H41" i="4"/>
  <c r="G41" i="4"/>
  <c r="F41" i="4"/>
  <c r="D41" i="4"/>
  <c r="C41" i="4"/>
  <c r="P40" i="4"/>
  <c r="O40" i="4"/>
  <c r="N40" i="4"/>
  <c r="I40" i="4"/>
  <c r="H40" i="4"/>
  <c r="G40" i="4"/>
  <c r="F40" i="4"/>
  <c r="D40" i="4"/>
  <c r="C40" i="4"/>
  <c r="P39" i="4"/>
  <c r="O39" i="4"/>
  <c r="N39" i="4"/>
  <c r="I39" i="4"/>
  <c r="H39" i="4"/>
  <c r="G39" i="4"/>
  <c r="F39" i="4"/>
  <c r="D39" i="4"/>
  <c r="C39" i="4"/>
  <c r="P38" i="4"/>
  <c r="O38" i="4"/>
  <c r="N38" i="4"/>
  <c r="I38" i="4"/>
  <c r="H38" i="4"/>
  <c r="G38" i="4"/>
  <c r="F38" i="4"/>
  <c r="D38" i="4"/>
  <c r="C38" i="4"/>
  <c r="P37" i="4"/>
  <c r="O37" i="4"/>
  <c r="N37" i="4"/>
  <c r="I37" i="4"/>
  <c r="H37" i="4"/>
  <c r="G37" i="4"/>
  <c r="F37" i="4"/>
  <c r="D37" i="4"/>
  <c r="C37" i="4"/>
  <c r="P36" i="4"/>
  <c r="O36" i="4"/>
  <c r="N36" i="4"/>
  <c r="I36" i="4"/>
  <c r="H36" i="4"/>
  <c r="G36" i="4"/>
  <c r="F36" i="4"/>
  <c r="W36" i="4" s="1"/>
  <c r="D36" i="4"/>
  <c r="C36" i="4"/>
  <c r="P35" i="4"/>
  <c r="O35" i="4"/>
  <c r="N35" i="4"/>
  <c r="I35" i="4"/>
  <c r="H35" i="4"/>
  <c r="G35" i="4"/>
  <c r="F35" i="4"/>
  <c r="D35" i="4"/>
  <c r="C35" i="4"/>
  <c r="P34" i="4"/>
  <c r="O34" i="4"/>
  <c r="N34" i="4"/>
  <c r="I34" i="4"/>
  <c r="H34" i="4"/>
  <c r="G34" i="4"/>
  <c r="F34" i="4"/>
  <c r="D34" i="4"/>
  <c r="C34" i="4"/>
  <c r="P33" i="4"/>
  <c r="O33" i="4"/>
  <c r="N33" i="4"/>
  <c r="I33" i="4"/>
  <c r="H33" i="4"/>
  <c r="G33" i="4"/>
  <c r="F33" i="4"/>
  <c r="D33" i="4"/>
  <c r="C33" i="4"/>
  <c r="P32" i="4"/>
  <c r="O32" i="4"/>
  <c r="N32" i="4"/>
  <c r="I32" i="4"/>
  <c r="H32" i="4"/>
  <c r="G32" i="4"/>
  <c r="F32" i="4"/>
  <c r="D32" i="4"/>
  <c r="C32" i="4"/>
  <c r="P31" i="4"/>
  <c r="O31" i="4"/>
  <c r="N31" i="4"/>
  <c r="I31" i="4"/>
  <c r="H31" i="4"/>
  <c r="G31" i="4"/>
  <c r="F31" i="4"/>
  <c r="D31" i="4"/>
  <c r="C31" i="4"/>
  <c r="P30" i="4"/>
  <c r="O30" i="4"/>
  <c r="N30" i="4"/>
  <c r="I30" i="4"/>
  <c r="H30" i="4"/>
  <c r="G30" i="4"/>
  <c r="F30" i="4"/>
  <c r="D30" i="4"/>
  <c r="C30" i="4"/>
  <c r="P29" i="4"/>
  <c r="O29" i="4"/>
  <c r="N29" i="4"/>
  <c r="I29" i="4"/>
  <c r="H29" i="4"/>
  <c r="G29" i="4"/>
  <c r="F29" i="4"/>
  <c r="D29" i="4"/>
  <c r="C29" i="4"/>
  <c r="P28" i="4"/>
  <c r="O28" i="4"/>
  <c r="N28" i="4"/>
  <c r="I28" i="4"/>
  <c r="H28" i="4"/>
  <c r="G28" i="4"/>
  <c r="F28" i="4"/>
  <c r="D28" i="4"/>
  <c r="C28" i="4"/>
  <c r="P27" i="4"/>
  <c r="O27" i="4"/>
  <c r="N27" i="4"/>
  <c r="I27" i="4"/>
  <c r="H27" i="4"/>
  <c r="G27" i="4"/>
  <c r="F27" i="4"/>
  <c r="D27" i="4"/>
  <c r="C27" i="4"/>
  <c r="P26" i="4"/>
  <c r="O26" i="4"/>
  <c r="N26" i="4"/>
  <c r="I26" i="4"/>
  <c r="H26" i="4"/>
  <c r="G26" i="4"/>
  <c r="F26" i="4"/>
  <c r="D26" i="4"/>
  <c r="C26" i="4"/>
  <c r="P25" i="4"/>
  <c r="O25" i="4"/>
  <c r="N25" i="4"/>
  <c r="I25" i="4"/>
  <c r="H25" i="4"/>
  <c r="G25" i="4"/>
  <c r="F25" i="4"/>
  <c r="D25" i="4"/>
  <c r="C25" i="4"/>
  <c r="P24" i="4"/>
  <c r="O24" i="4"/>
  <c r="N24" i="4"/>
  <c r="I24" i="4"/>
  <c r="H24" i="4"/>
  <c r="G24" i="4"/>
  <c r="F24" i="4"/>
  <c r="D24" i="4"/>
  <c r="C24" i="4"/>
  <c r="P23" i="4"/>
  <c r="O23" i="4"/>
  <c r="N23" i="4"/>
  <c r="I23" i="4"/>
  <c r="H23" i="4"/>
  <c r="G23" i="4"/>
  <c r="F23" i="4"/>
  <c r="D23" i="4"/>
  <c r="C23" i="4"/>
  <c r="P22" i="4"/>
  <c r="O22" i="4"/>
  <c r="N22" i="4"/>
  <c r="I22" i="4"/>
  <c r="H22" i="4"/>
  <c r="G22" i="4"/>
  <c r="F22" i="4"/>
  <c r="D22" i="4"/>
  <c r="C22" i="4"/>
  <c r="P21" i="4"/>
  <c r="O21" i="4"/>
  <c r="N21" i="4"/>
  <c r="I21" i="4"/>
  <c r="H21" i="4"/>
  <c r="G21" i="4"/>
  <c r="F21" i="4"/>
  <c r="D21" i="4"/>
  <c r="C21" i="4"/>
  <c r="P20" i="4"/>
  <c r="O20" i="4"/>
  <c r="N20" i="4"/>
  <c r="I20" i="4"/>
  <c r="H20" i="4"/>
  <c r="G20" i="4"/>
  <c r="F20" i="4"/>
  <c r="D20" i="4"/>
  <c r="C20" i="4"/>
  <c r="P19" i="4"/>
  <c r="O19" i="4"/>
  <c r="N19" i="4"/>
  <c r="I19" i="4"/>
  <c r="H19" i="4"/>
  <c r="G19" i="4"/>
  <c r="F19" i="4"/>
  <c r="D19" i="4"/>
  <c r="C19" i="4"/>
  <c r="P18" i="4"/>
  <c r="O18" i="4"/>
  <c r="N18" i="4"/>
  <c r="I18" i="4"/>
  <c r="H18" i="4"/>
  <c r="G18" i="4"/>
  <c r="F18" i="4"/>
  <c r="D18" i="4"/>
  <c r="C18" i="4"/>
  <c r="P17" i="4"/>
  <c r="O17" i="4"/>
  <c r="N17" i="4"/>
  <c r="I17" i="4"/>
  <c r="H17" i="4"/>
  <c r="G17" i="4"/>
  <c r="F17" i="4"/>
  <c r="D17" i="4"/>
  <c r="C17" i="4"/>
  <c r="P16" i="4"/>
  <c r="O16" i="4"/>
  <c r="N16" i="4"/>
  <c r="I16" i="4"/>
  <c r="H16" i="4"/>
  <c r="G16" i="4"/>
  <c r="F16" i="4"/>
  <c r="D16" i="4"/>
  <c r="C16" i="4"/>
  <c r="P15" i="4"/>
  <c r="O15" i="4"/>
  <c r="N15" i="4"/>
  <c r="I15" i="4"/>
  <c r="H15" i="4"/>
  <c r="G15" i="4"/>
  <c r="F15" i="4"/>
  <c r="D15" i="4"/>
  <c r="C15" i="4"/>
  <c r="P14" i="4"/>
  <c r="O14" i="4"/>
  <c r="N14" i="4"/>
  <c r="I14" i="4"/>
  <c r="H14" i="4"/>
  <c r="G14" i="4"/>
  <c r="F14" i="4"/>
  <c r="D14" i="4"/>
  <c r="C14" i="4"/>
  <c r="P13" i="4"/>
  <c r="O13" i="4"/>
  <c r="N13" i="4"/>
  <c r="I13" i="4"/>
  <c r="H13" i="4"/>
  <c r="G13" i="4"/>
  <c r="F13" i="4"/>
  <c r="D13" i="4"/>
  <c r="C13" i="4"/>
  <c r="P12" i="4"/>
  <c r="O12" i="4"/>
  <c r="N12" i="4"/>
  <c r="I12" i="4"/>
  <c r="H12" i="4"/>
  <c r="G12" i="4"/>
  <c r="F12" i="4"/>
  <c r="D12" i="4"/>
  <c r="C12" i="4"/>
  <c r="P11" i="4"/>
  <c r="O11" i="4"/>
  <c r="N11" i="4"/>
  <c r="I11" i="4"/>
  <c r="H11" i="4"/>
  <c r="G11" i="4"/>
  <c r="F11" i="4"/>
  <c r="D11" i="4"/>
  <c r="C11" i="4"/>
  <c r="P10" i="4"/>
  <c r="O10" i="4"/>
  <c r="N10" i="4"/>
  <c r="I10" i="4"/>
  <c r="H10" i="4"/>
  <c r="G10" i="4"/>
  <c r="F10" i="4"/>
  <c r="D10" i="4"/>
  <c r="C10" i="4"/>
  <c r="P9" i="4"/>
  <c r="O9" i="4"/>
  <c r="N9" i="4"/>
  <c r="I9" i="4"/>
  <c r="H9" i="4"/>
  <c r="G9" i="4"/>
  <c r="F9" i="4"/>
  <c r="D9" i="4"/>
  <c r="C9" i="4"/>
  <c r="P8" i="4"/>
  <c r="O8" i="4"/>
  <c r="N8" i="4"/>
  <c r="I8" i="4"/>
  <c r="H8" i="4"/>
  <c r="G8" i="4"/>
  <c r="F8" i="4"/>
  <c r="D8" i="4"/>
  <c r="C8" i="4"/>
  <c r="P7" i="4"/>
  <c r="O7" i="4"/>
  <c r="N7" i="4"/>
  <c r="I7" i="4"/>
  <c r="H7" i="4"/>
  <c r="G7" i="4"/>
  <c r="F7" i="4"/>
  <c r="D7" i="4"/>
  <c r="C7" i="4"/>
  <c r="P6" i="4"/>
  <c r="O6" i="4"/>
  <c r="N6" i="4"/>
  <c r="M6" i="4"/>
  <c r="L6" i="4"/>
  <c r="K6" i="4"/>
  <c r="J6" i="4"/>
  <c r="I6" i="4"/>
  <c r="H6" i="4"/>
  <c r="G6" i="4"/>
  <c r="F6" i="4"/>
  <c r="S6" i="4" s="1"/>
  <c r="Z6" i="4" s="1"/>
  <c r="D6" i="4"/>
  <c r="C6" i="4"/>
  <c r="P5" i="4"/>
  <c r="O5" i="4"/>
  <c r="N5" i="4"/>
  <c r="M5" i="4"/>
  <c r="L5" i="4"/>
  <c r="K5" i="4"/>
  <c r="J5" i="4"/>
  <c r="I5" i="4"/>
  <c r="H5" i="4"/>
  <c r="G5" i="4"/>
  <c r="F5" i="4"/>
  <c r="D5" i="4"/>
  <c r="C5" i="4"/>
  <c r="V4" i="4"/>
  <c r="U4" i="4"/>
  <c r="T4" i="4"/>
  <c r="E4" i="4"/>
  <c r="D4" i="4"/>
  <c r="C4" i="4"/>
  <c r="V3" i="4"/>
  <c r="U3" i="4"/>
  <c r="T3" i="4"/>
  <c r="E3" i="4"/>
  <c r="D3" i="4"/>
  <c r="C3" i="4"/>
  <c r="A2" i="4"/>
  <c r="A1" i="4"/>
  <c r="E478" i="3"/>
  <c r="F478" i="3" s="1"/>
  <c r="C478" i="3"/>
  <c r="Z477" i="3"/>
  <c r="Y477" i="3"/>
  <c r="X477" i="3"/>
  <c r="V477" i="3"/>
  <c r="C477" i="3"/>
  <c r="D477" i="3" s="1"/>
  <c r="V476" i="3"/>
  <c r="F476" i="3"/>
  <c r="AC467" i="4" s="1"/>
  <c r="AD467" i="4" s="1"/>
  <c r="AB467" i="4"/>
  <c r="C476" i="3"/>
  <c r="B476" i="3"/>
  <c r="V475" i="3"/>
  <c r="F475" i="3"/>
  <c r="AC466" i="4" s="1"/>
  <c r="AD466" i="4" s="1"/>
  <c r="AB466" i="4"/>
  <c r="C475" i="3"/>
  <c r="B475" i="3"/>
  <c r="V474" i="3"/>
  <c r="F474" i="3"/>
  <c r="AC465" i="4" s="1"/>
  <c r="AD465" i="4" s="1"/>
  <c r="AB465" i="4"/>
  <c r="C474" i="3"/>
  <c r="B474" i="3"/>
  <c r="V473" i="3"/>
  <c r="F473" i="3"/>
  <c r="AC464" i="4" s="1"/>
  <c r="AD464" i="4" s="1"/>
  <c r="AB464" i="4"/>
  <c r="C473" i="3"/>
  <c r="B473" i="3"/>
  <c r="V472" i="3"/>
  <c r="F472" i="3"/>
  <c r="AC463" i="4" s="1"/>
  <c r="AD463" i="4" s="1"/>
  <c r="AB463" i="4"/>
  <c r="C472" i="3"/>
  <c r="B472" i="3"/>
  <c r="V471" i="3"/>
  <c r="F471" i="3"/>
  <c r="AC462" i="4" s="1"/>
  <c r="AD462" i="4" s="1"/>
  <c r="AB462" i="4"/>
  <c r="C471" i="3"/>
  <c r="B471" i="3"/>
  <c r="V470" i="3"/>
  <c r="F470" i="3"/>
  <c r="AB461" i="4"/>
  <c r="C470" i="3"/>
  <c r="B470" i="3"/>
  <c r="V469" i="3"/>
  <c r="F469" i="3"/>
  <c r="AC460" i="4" s="1"/>
  <c r="AD460" i="4" s="1"/>
  <c r="AB460" i="4"/>
  <c r="C469" i="3"/>
  <c r="B469" i="3"/>
  <c r="V468" i="3"/>
  <c r="F468" i="3"/>
  <c r="AC459" i="4" s="1"/>
  <c r="AD459" i="4" s="1"/>
  <c r="AB459" i="4"/>
  <c r="C468" i="3"/>
  <c r="B468" i="3"/>
  <c r="V467" i="3"/>
  <c r="F467" i="3"/>
  <c r="AC458" i="4" s="1"/>
  <c r="AD458" i="4" s="1"/>
  <c r="AB458" i="4"/>
  <c r="C467" i="3"/>
  <c r="B467" i="3"/>
  <c r="V466" i="3"/>
  <c r="G466" i="3"/>
  <c r="AD457" i="4" s="1"/>
  <c r="F466" i="3"/>
  <c r="AC457" i="4" s="1"/>
  <c r="AB457" i="4"/>
  <c r="C466" i="3"/>
  <c r="B466" i="3"/>
  <c r="V465" i="3"/>
  <c r="G465" i="3"/>
  <c r="AD456" i="4" s="1"/>
  <c r="F465" i="3"/>
  <c r="AC456" i="4" s="1"/>
  <c r="AB456" i="4"/>
  <c r="C465" i="3"/>
  <c r="B465" i="3"/>
  <c r="V464" i="3"/>
  <c r="G464" i="3"/>
  <c r="AD455" i="4" s="1"/>
  <c r="F464" i="3"/>
  <c r="AC455" i="4" s="1"/>
  <c r="AB455" i="4"/>
  <c r="C464" i="3"/>
  <c r="B464" i="3"/>
  <c r="V463" i="3"/>
  <c r="G463" i="3"/>
  <c r="AD454" i="4" s="1"/>
  <c r="F463" i="3"/>
  <c r="AC454" i="4" s="1"/>
  <c r="AB454" i="4"/>
  <c r="C463" i="3"/>
  <c r="B463" i="3"/>
  <c r="V462" i="3"/>
  <c r="F462" i="3"/>
  <c r="AB453" i="4"/>
  <c r="C462" i="3"/>
  <c r="B462" i="3"/>
  <c r="V461" i="3"/>
  <c r="G461" i="3"/>
  <c r="AD452" i="4" s="1"/>
  <c r="F461" i="3"/>
  <c r="AC452" i="4" s="1"/>
  <c r="AB452" i="4"/>
  <c r="C461" i="3"/>
  <c r="B461" i="3"/>
  <c r="V460" i="3"/>
  <c r="G460" i="3"/>
  <c r="AD451" i="4" s="1"/>
  <c r="F460" i="3"/>
  <c r="AC451" i="4" s="1"/>
  <c r="AB451" i="4"/>
  <c r="C460" i="3"/>
  <c r="B460" i="3"/>
  <c r="V459" i="3"/>
  <c r="G459" i="3"/>
  <c r="AD450" i="4" s="1"/>
  <c r="F459" i="3"/>
  <c r="AC450" i="4" s="1"/>
  <c r="AB450" i="4"/>
  <c r="C459" i="3"/>
  <c r="B459" i="3"/>
  <c r="V458" i="3"/>
  <c r="G458" i="3"/>
  <c r="AD449" i="4" s="1"/>
  <c r="F458" i="3"/>
  <c r="AC449" i="4" s="1"/>
  <c r="AB449" i="4"/>
  <c r="C458" i="3"/>
  <c r="B458" i="3"/>
  <c r="V457" i="3"/>
  <c r="G457" i="3"/>
  <c r="AD448" i="4" s="1"/>
  <c r="F457" i="3"/>
  <c r="AC448" i="4" s="1"/>
  <c r="AB448" i="4"/>
  <c r="C457" i="3"/>
  <c r="B457" i="3"/>
  <c r="V456" i="3"/>
  <c r="G456" i="3"/>
  <c r="AD447" i="4" s="1"/>
  <c r="F456" i="3"/>
  <c r="AC447" i="4" s="1"/>
  <c r="AB447" i="4"/>
  <c r="C456" i="3"/>
  <c r="B456" i="3"/>
  <c r="V455" i="3"/>
  <c r="G455" i="3"/>
  <c r="AD446" i="4" s="1"/>
  <c r="F455" i="3"/>
  <c r="AC446" i="4" s="1"/>
  <c r="AB446" i="4"/>
  <c r="C455" i="3"/>
  <c r="B455" i="3"/>
  <c r="V454" i="3"/>
  <c r="G454" i="3"/>
  <c r="AD445" i="4" s="1"/>
  <c r="F454" i="3"/>
  <c r="AC445" i="4" s="1"/>
  <c r="AB445" i="4"/>
  <c r="C454" i="3"/>
  <c r="B454" i="3"/>
  <c r="V453" i="3"/>
  <c r="G453" i="3"/>
  <c r="AD444" i="4" s="1"/>
  <c r="F453" i="3"/>
  <c r="AC444" i="4" s="1"/>
  <c r="AB444" i="4"/>
  <c r="C453" i="3"/>
  <c r="B453" i="3"/>
  <c r="V452" i="3"/>
  <c r="F452" i="3"/>
  <c r="AC443" i="4" s="1"/>
  <c r="AB443" i="4"/>
  <c r="C452" i="3"/>
  <c r="B452" i="3"/>
  <c r="V451" i="3"/>
  <c r="G451" i="3"/>
  <c r="AD442" i="4" s="1"/>
  <c r="F451" i="3"/>
  <c r="AC442" i="4" s="1"/>
  <c r="AB442" i="4"/>
  <c r="C451" i="3"/>
  <c r="B451" i="3"/>
  <c r="V450" i="3"/>
  <c r="G450" i="3"/>
  <c r="AD441" i="4" s="1"/>
  <c r="F450" i="3"/>
  <c r="AC441" i="4" s="1"/>
  <c r="AB441" i="4"/>
  <c r="C450" i="3"/>
  <c r="B450" i="3"/>
  <c r="V449" i="3"/>
  <c r="G449" i="3"/>
  <c r="AD440" i="4" s="1"/>
  <c r="F449" i="3"/>
  <c r="AC440" i="4" s="1"/>
  <c r="AB440" i="4"/>
  <c r="C449" i="3"/>
  <c r="B449" i="3"/>
  <c r="V448" i="3"/>
  <c r="G448" i="3"/>
  <c r="AD439" i="4" s="1"/>
  <c r="F448" i="3"/>
  <c r="AC439" i="4" s="1"/>
  <c r="AB439" i="4"/>
  <c r="C448" i="3"/>
  <c r="B448" i="3"/>
  <c r="V447" i="3"/>
  <c r="G447" i="3"/>
  <c r="AD438" i="4" s="1"/>
  <c r="F447" i="3"/>
  <c r="AC438" i="4" s="1"/>
  <c r="AB438" i="4"/>
  <c r="C447" i="3"/>
  <c r="B447" i="3"/>
  <c r="V446" i="3"/>
  <c r="G446" i="3"/>
  <c r="AD437" i="4" s="1"/>
  <c r="F446" i="3"/>
  <c r="AC437" i="4" s="1"/>
  <c r="AB437" i="4"/>
  <c r="C446" i="3"/>
  <c r="B446" i="3"/>
  <c r="V445" i="3"/>
  <c r="G445" i="3"/>
  <c r="AD436" i="4" s="1"/>
  <c r="F445" i="3"/>
  <c r="AC436" i="4" s="1"/>
  <c r="AB436" i="4"/>
  <c r="C445" i="3"/>
  <c r="B445" i="3"/>
  <c r="V444" i="3"/>
  <c r="F444" i="3"/>
  <c r="AC435" i="4" s="1"/>
  <c r="AB435" i="4"/>
  <c r="C444" i="3"/>
  <c r="B444" i="3"/>
  <c r="V443" i="3"/>
  <c r="AB434" i="4"/>
  <c r="C443" i="3"/>
  <c r="B443" i="3"/>
  <c r="V442" i="3"/>
  <c r="E442" i="3"/>
  <c r="C442" i="3"/>
  <c r="B442" i="3"/>
  <c r="V441" i="3"/>
  <c r="G441" i="3"/>
  <c r="AD432" i="4" s="1"/>
  <c r="F441" i="3"/>
  <c r="AC432" i="4" s="1"/>
  <c r="E441" i="3"/>
  <c r="AB432" i="4" s="1"/>
  <c r="C441" i="3"/>
  <c r="B441" i="3"/>
  <c r="V440" i="3"/>
  <c r="G440" i="3"/>
  <c r="AD431" i="4" s="1"/>
  <c r="F440" i="3"/>
  <c r="AC431" i="4" s="1"/>
  <c r="E440" i="3"/>
  <c r="AB431" i="4" s="1"/>
  <c r="C440" i="3"/>
  <c r="B440" i="3"/>
  <c r="V439" i="3"/>
  <c r="G439" i="3"/>
  <c r="AD430" i="4" s="1"/>
  <c r="F439" i="3"/>
  <c r="AC430" i="4" s="1"/>
  <c r="E439" i="3"/>
  <c r="AB430" i="4" s="1"/>
  <c r="C439" i="3"/>
  <c r="B439" i="3"/>
  <c r="V438" i="3"/>
  <c r="G438" i="3"/>
  <c r="AD429" i="4" s="1"/>
  <c r="F438" i="3"/>
  <c r="AC429" i="4" s="1"/>
  <c r="E438" i="3"/>
  <c r="AB429" i="4" s="1"/>
  <c r="C438" i="3"/>
  <c r="B438" i="3"/>
  <c r="V437" i="3"/>
  <c r="G437" i="3"/>
  <c r="AD428" i="4" s="1"/>
  <c r="F437" i="3"/>
  <c r="AC428" i="4" s="1"/>
  <c r="E437" i="3"/>
  <c r="AB428" i="4" s="1"/>
  <c r="C437" i="3"/>
  <c r="B437" i="3"/>
  <c r="D437" i="3" s="1"/>
  <c r="I437" i="3" s="1"/>
  <c r="V436" i="3"/>
  <c r="G436" i="3"/>
  <c r="AD427" i="4" s="1"/>
  <c r="F436" i="3"/>
  <c r="AC427" i="4" s="1"/>
  <c r="E436" i="3"/>
  <c r="AB427" i="4" s="1"/>
  <c r="C436" i="3"/>
  <c r="B436" i="3"/>
  <c r="V435" i="3"/>
  <c r="G435" i="3"/>
  <c r="AD426" i="4" s="1"/>
  <c r="F435" i="3"/>
  <c r="AC426" i="4" s="1"/>
  <c r="E435" i="3"/>
  <c r="AB426" i="4" s="1"/>
  <c r="C435" i="3"/>
  <c r="B435" i="3"/>
  <c r="V434" i="3"/>
  <c r="F434" i="3"/>
  <c r="AC425" i="4" s="1"/>
  <c r="E434" i="3"/>
  <c r="AB425" i="4" s="1"/>
  <c r="C434" i="3"/>
  <c r="B434" i="3"/>
  <c r="V433" i="3"/>
  <c r="G433" i="3"/>
  <c r="AD424" i="4" s="1"/>
  <c r="F433" i="3"/>
  <c r="AC424" i="4" s="1"/>
  <c r="E433" i="3"/>
  <c r="AB424" i="4" s="1"/>
  <c r="C433" i="3"/>
  <c r="B433" i="3"/>
  <c r="V432" i="3"/>
  <c r="G432" i="3"/>
  <c r="AD423" i="4" s="1"/>
  <c r="F432" i="3"/>
  <c r="AC423" i="4" s="1"/>
  <c r="E432" i="3"/>
  <c r="AB423" i="4" s="1"/>
  <c r="C432" i="3"/>
  <c r="B432" i="3"/>
  <c r="V431" i="3"/>
  <c r="G431" i="3"/>
  <c r="AD422" i="4" s="1"/>
  <c r="F431" i="3"/>
  <c r="AC422" i="4" s="1"/>
  <c r="E431" i="3"/>
  <c r="AB422" i="4" s="1"/>
  <c r="C431" i="3"/>
  <c r="B431" i="3"/>
  <c r="V430" i="3"/>
  <c r="F430" i="3"/>
  <c r="AC421" i="4" s="1"/>
  <c r="E430" i="3"/>
  <c r="AB421" i="4" s="1"/>
  <c r="C430" i="3"/>
  <c r="B430" i="3"/>
  <c r="V429" i="3"/>
  <c r="F429" i="3"/>
  <c r="AC420" i="4" s="1"/>
  <c r="E429" i="3"/>
  <c r="AB420" i="4" s="1"/>
  <c r="C429" i="3"/>
  <c r="B429" i="3"/>
  <c r="V428" i="3"/>
  <c r="G428" i="3"/>
  <c r="AD419" i="4" s="1"/>
  <c r="F428" i="3"/>
  <c r="AC419" i="4" s="1"/>
  <c r="E428" i="3"/>
  <c r="AB419" i="4" s="1"/>
  <c r="C428" i="3"/>
  <c r="B428" i="3"/>
  <c r="V427" i="3"/>
  <c r="G427" i="3"/>
  <c r="AD418" i="4" s="1"/>
  <c r="F427" i="3"/>
  <c r="AC418" i="4" s="1"/>
  <c r="E427" i="3"/>
  <c r="AB418" i="4" s="1"/>
  <c r="C427" i="3"/>
  <c r="B427" i="3"/>
  <c r="V426" i="3"/>
  <c r="G426" i="3"/>
  <c r="AD417" i="4" s="1"/>
  <c r="F426" i="3"/>
  <c r="AC417" i="4" s="1"/>
  <c r="E426" i="3"/>
  <c r="AB417" i="4" s="1"/>
  <c r="C426" i="3"/>
  <c r="B426" i="3"/>
  <c r="V425" i="3"/>
  <c r="F425" i="3"/>
  <c r="AC416" i="4" s="1"/>
  <c r="E425" i="3"/>
  <c r="AB416" i="4" s="1"/>
  <c r="C425" i="3"/>
  <c r="B425" i="3"/>
  <c r="V424" i="3"/>
  <c r="G424" i="3"/>
  <c r="AD415" i="4" s="1"/>
  <c r="F424" i="3"/>
  <c r="AC415" i="4" s="1"/>
  <c r="E424" i="3"/>
  <c r="AB415" i="4" s="1"/>
  <c r="C424" i="3"/>
  <c r="B424" i="3"/>
  <c r="V423" i="3"/>
  <c r="G423" i="3"/>
  <c r="AD414" i="4" s="1"/>
  <c r="F423" i="3"/>
  <c r="AC414" i="4" s="1"/>
  <c r="E423" i="3"/>
  <c r="AB414" i="4" s="1"/>
  <c r="C423" i="3"/>
  <c r="B423" i="3"/>
  <c r="V422" i="3"/>
  <c r="G422" i="3"/>
  <c r="AD413" i="4" s="1"/>
  <c r="F422" i="3"/>
  <c r="AC413" i="4" s="1"/>
  <c r="E422" i="3"/>
  <c r="AB413" i="4" s="1"/>
  <c r="C422" i="3"/>
  <c r="B422" i="3"/>
  <c r="V421" i="3"/>
  <c r="G421" i="3"/>
  <c r="AD412" i="4" s="1"/>
  <c r="F421" i="3"/>
  <c r="AC412" i="4" s="1"/>
  <c r="E421" i="3"/>
  <c r="AB412" i="4" s="1"/>
  <c r="C421" i="3"/>
  <c r="B421" i="3"/>
  <c r="V420" i="3"/>
  <c r="G420" i="3"/>
  <c r="AD411" i="4" s="1"/>
  <c r="F420" i="3"/>
  <c r="AC411" i="4" s="1"/>
  <c r="E420" i="3"/>
  <c r="AB411" i="4" s="1"/>
  <c r="C420" i="3"/>
  <c r="B420" i="3"/>
  <c r="V419" i="3"/>
  <c r="G419" i="3"/>
  <c r="AD410" i="4" s="1"/>
  <c r="F419" i="3"/>
  <c r="AC410" i="4" s="1"/>
  <c r="E419" i="3"/>
  <c r="AB410" i="4" s="1"/>
  <c r="C419" i="3"/>
  <c r="B419" i="3"/>
  <c r="D419" i="3" s="1"/>
  <c r="I419" i="3" s="1"/>
  <c r="V418" i="3"/>
  <c r="F418" i="3"/>
  <c r="AC409" i="4" s="1"/>
  <c r="E418" i="3"/>
  <c r="AB409" i="4" s="1"/>
  <c r="C418" i="3"/>
  <c r="B418" i="3"/>
  <c r="V417" i="3"/>
  <c r="G417" i="3"/>
  <c r="AD408" i="4" s="1"/>
  <c r="F417" i="3"/>
  <c r="AC408" i="4" s="1"/>
  <c r="E417" i="3"/>
  <c r="AB408" i="4" s="1"/>
  <c r="C417" i="3"/>
  <c r="B417" i="3"/>
  <c r="V416" i="3"/>
  <c r="G416" i="3"/>
  <c r="AD407" i="4" s="1"/>
  <c r="F416" i="3"/>
  <c r="AC407" i="4" s="1"/>
  <c r="E416" i="3"/>
  <c r="AB407" i="4" s="1"/>
  <c r="C416" i="3"/>
  <c r="B416" i="3"/>
  <c r="V415" i="3"/>
  <c r="G415" i="3"/>
  <c r="AD406" i="4" s="1"/>
  <c r="F415" i="3"/>
  <c r="AC406" i="4" s="1"/>
  <c r="E415" i="3"/>
  <c r="AB406" i="4" s="1"/>
  <c r="C415" i="3"/>
  <c r="B415" i="3"/>
  <c r="V414" i="3"/>
  <c r="G414" i="3"/>
  <c r="AD405" i="4" s="1"/>
  <c r="F414" i="3"/>
  <c r="AC405" i="4" s="1"/>
  <c r="E414" i="3"/>
  <c r="AB405" i="4" s="1"/>
  <c r="C414" i="3"/>
  <c r="B414" i="3"/>
  <c r="V413" i="3"/>
  <c r="G413" i="3"/>
  <c r="AD404" i="4" s="1"/>
  <c r="F413" i="3"/>
  <c r="AC404" i="4" s="1"/>
  <c r="E413" i="3"/>
  <c r="AB404" i="4" s="1"/>
  <c r="C413" i="3"/>
  <c r="B413" i="3"/>
  <c r="V412" i="3"/>
  <c r="G412" i="3"/>
  <c r="AD403" i="4" s="1"/>
  <c r="F412" i="3"/>
  <c r="AC403" i="4" s="1"/>
  <c r="E412" i="3"/>
  <c r="AB403" i="4" s="1"/>
  <c r="C412" i="3"/>
  <c r="B412" i="3"/>
  <c r="V411" i="3"/>
  <c r="G411" i="3"/>
  <c r="AD402" i="4" s="1"/>
  <c r="F411" i="3"/>
  <c r="AC402" i="4" s="1"/>
  <c r="E411" i="3"/>
  <c r="AB402" i="4" s="1"/>
  <c r="C411" i="3"/>
  <c r="B411" i="3"/>
  <c r="V410" i="3"/>
  <c r="G410" i="3"/>
  <c r="AD401" i="4" s="1"/>
  <c r="F410" i="3"/>
  <c r="AC401" i="4" s="1"/>
  <c r="E410" i="3"/>
  <c r="AB401" i="4" s="1"/>
  <c r="C410" i="3"/>
  <c r="B410" i="3"/>
  <c r="V409" i="3"/>
  <c r="G409" i="3"/>
  <c r="AD400" i="4" s="1"/>
  <c r="F409" i="3"/>
  <c r="AC400" i="4" s="1"/>
  <c r="E409" i="3"/>
  <c r="AB400" i="4" s="1"/>
  <c r="C409" i="3"/>
  <c r="B409" i="3"/>
  <c r="V408" i="3"/>
  <c r="G408" i="3"/>
  <c r="AD399" i="4" s="1"/>
  <c r="F408" i="3"/>
  <c r="AC399" i="4" s="1"/>
  <c r="E408" i="3"/>
  <c r="AB399" i="4" s="1"/>
  <c r="C408" i="3"/>
  <c r="B408" i="3"/>
  <c r="V407" i="3"/>
  <c r="F407" i="3"/>
  <c r="E407" i="3"/>
  <c r="AB398" i="4" s="1"/>
  <c r="C407" i="3"/>
  <c r="B407" i="3"/>
  <c r="V406" i="3"/>
  <c r="F406" i="3"/>
  <c r="AC397" i="4" s="1"/>
  <c r="E406" i="3"/>
  <c r="AB397" i="4" s="1"/>
  <c r="C406" i="3"/>
  <c r="B406" i="3"/>
  <c r="V405" i="3"/>
  <c r="G405" i="3"/>
  <c r="AD396" i="4" s="1"/>
  <c r="F405" i="3"/>
  <c r="AC396" i="4" s="1"/>
  <c r="E405" i="3"/>
  <c r="AB396" i="4" s="1"/>
  <c r="C405" i="3"/>
  <c r="B405" i="3"/>
  <c r="V404" i="3"/>
  <c r="F404" i="3"/>
  <c r="AC395" i="4" s="1"/>
  <c r="E404" i="3"/>
  <c r="AB395" i="4" s="1"/>
  <c r="C404" i="3"/>
  <c r="B404" i="3"/>
  <c r="V403" i="3"/>
  <c r="G403" i="3"/>
  <c r="AD394" i="4" s="1"/>
  <c r="F403" i="3"/>
  <c r="AC394" i="4" s="1"/>
  <c r="E403" i="3"/>
  <c r="AB394" i="4" s="1"/>
  <c r="C403" i="3"/>
  <c r="B403" i="3"/>
  <c r="V402" i="3"/>
  <c r="G402" i="3"/>
  <c r="AD393" i="4" s="1"/>
  <c r="F402" i="3"/>
  <c r="AC393" i="4" s="1"/>
  <c r="E402" i="3"/>
  <c r="AB393" i="4" s="1"/>
  <c r="C402" i="3"/>
  <c r="B402" i="3"/>
  <c r="V401" i="3"/>
  <c r="G401" i="3"/>
  <c r="AD392" i="4" s="1"/>
  <c r="F401" i="3"/>
  <c r="AC392" i="4" s="1"/>
  <c r="E401" i="3"/>
  <c r="AB392" i="4" s="1"/>
  <c r="C401" i="3"/>
  <c r="B401" i="3"/>
  <c r="V400" i="3"/>
  <c r="G400" i="3"/>
  <c r="AD391" i="4" s="1"/>
  <c r="F400" i="3"/>
  <c r="AC391" i="4" s="1"/>
  <c r="E400" i="3"/>
  <c r="AB391" i="4" s="1"/>
  <c r="C400" i="3"/>
  <c r="B400" i="3"/>
  <c r="V399" i="3"/>
  <c r="F399" i="3"/>
  <c r="E399" i="3"/>
  <c r="AB390" i="4" s="1"/>
  <c r="C399" i="3"/>
  <c r="B399" i="3"/>
  <c r="V398" i="3"/>
  <c r="G398" i="3"/>
  <c r="AD389" i="4" s="1"/>
  <c r="F398" i="3"/>
  <c r="AC389" i="4" s="1"/>
  <c r="E398" i="3"/>
  <c r="AB389" i="4" s="1"/>
  <c r="C398" i="3"/>
  <c r="B398" i="3"/>
  <c r="V397" i="3"/>
  <c r="G397" i="3"/>
  <c r="AD388" i="4" s="1"/>
  <c r="F397" i="3"/>
  <c r="AC388" i="4" s="1"/>
  <c r="E397" i="3"/>
  <c r="AB388" i="4" s="1"/>
  <c r="C397" i="3"/>
  <c r="B397" i="3"/>
  <c r="V396" i="3"/>
  <c r="G396" i="3"/>
  <c r="AD387" i="4" s="1"/>
  <c r="F396" i="3"/>
  <c r="AC387" i="4" s="1"/>
  <c r="E396" i="3"/>
  <c r="AB387" i="4" s="1"/>
  <c r="C396" i="3"/>
  <c r="B396" i="3"/>
  <c r="V395" i="3"/>
  <c r="G395" i="3"/>
  <c r="AD386" i="4" s="1"/>
  <c r="F395" i="3"/>
  <c r="AC386" i="4" s="1"/>
  <c r="E395" i="3"/>
  <c r="AB386" i="4" s="1"/>
  <c r="C395" i="3"/>
  <c r="B395" i="3"/>
  <c r="V394" i="3"/>
  <c r="G394" i="3"/>
  <c r="AD385" i="4" s="1"/>
  <c r="F394" i="3"/>
  <c r="AC385" i="4" s="1"/>
  <c r="E394" i="3"/>
  <c r="AB385" i="4" s="1"/>
  <c r="C394" i="3"/>
  <c r="B394" i="3"/>
  <c r="V393" i="3"/>
  <c r="F393" i="3"/>
  <c r="AC384" i="4" s="1"/>
  <c r="E393" i="3"/>
  <c r="AB384" i="4" s="1"/>
  <c r="C393" i="3"/>
  <c r="B393" i="3"/>
  <c r="V392" i="3"/>
  <c r="G392" i="3"/>
  <c r="AD383" i="4" s="1"/>
  <c r="F392" i="3"/>
  <c r="AC383" i="4" s="1"/>
  <c r="E392" i="3"/>
  <c r="AB383" i="4" s="1"/>
  <c r="C392" i="3"/>
  <c r="B392" i="3"/>
  <c r="V391" i="3"/>
  <c r="G391" i="3"/>
  <c r="AD382" i="4" s="1"/>
  <c r="F391" i="3"/>
  <c r="AC382" i="4" s="1"/>
  <c r="E391" i="3"/>
  <c r="AB382" i="4" s="1"/>
  <c r="C391" i="3"/>
  <c r="B391" i="3"/>
  <c r="V390" i="3"/>
  <c r="G390" i="3"/>
  <c r="AD381" i="4" s="1"/>
  <c r="F390" i="3"/>
  <c r="AC381" i="4" s="1"/>
  <c r="E390" i="3"/>
  <c r="AB381" i="4" s="1"/>
  <c r="C390" i="3"/>
  <c r="B390" i="3"/>
  <c r="V389" i="3"/>
  <c r="G389" i="3"/>
  <c r="AD380" i="4" s="1"/>
  <c r="F389" i="3"/>
  <c r="AC380" i="4" s="1"/>
  <c r="E389" i="3"/>
  <c r="AB380" i="4" s="1"/>
  <c r="C389" i="3"/>
  <c r="B389" i="3"/>
  <c r="V388" i="3"/>
  <c r="G388" i="3"/>
  <c r="AD379" i="4" s="1"/>
  <c r="F388" i="3"/>
  <c r="AC379" i="4" s="1"/>
  <c r="E388" i="3"/>
  <c r="AB379" i="4" s="1"/>
  <c r="C388" i="3"/>
  <c r="B388" i="3"/>
  <c r="V387" i="3"/>
  <c r="G387" i="3"/>
  <c r="AD378" i="4" s="1"/>
  <c r="F387" i="3"/>
  <c r="AC378" i="4" s="1"/>
  <c r="E387" i="3"/>
  <c r="AB378" i="4" s="1"/>
  <c r="C387" i="3"/>
  <c r="B387" i="3"/>
  <c r="V386" i="3"/>
  <c r="G386" i="3"/>
  <c r="AD377" i="4" s="1"/>
  <c r="F386" i="3"/>
  <c r="AC377" i="4" s="1"/>
  <c r="E386" i="3"/>
  <c r="AB377" i="4" s="1"/>
  <c r="C386" i="3"/>
  <c r="B386" i="3"/>
  <c r="V385" i="3"/>
  <c r="G385" i="3"/>
  <c r="AD376" i="4" s="1"/>
  <c r="F385" i="3"/>
  <c r="AC376" i="4" s="1"/>
  <c r="E385" i="3"/>
  <c r="AB376" i="4" s="1"/>
  <c r="C385" i="3"/>
  <c r="B385" i="3"/>
  <c r="V384" i="3"/>
  <c r="G384" i="3"/>
  <c r="AD375" i="4" s="1"/>
  <c r="F384" i="3"/>
  <c r="AC375" i="4" s="1"/>
  <c r="E384" i="3"/>
  <c r="AB375" i="4" s="1"/>
  <c r="C384" i="3"/>
  <c r="B384" i="3"/>
  <c r="V383" i="3"/>
  <c r="G383" i="3"/>
  <c r="AD374" i="4" s="1"/>
  <c r="F383" i="3"/>
  <c r="AC374" i="4" s="1"/>
  <c r="E383" i="3"/>
  <c r="AB374" i="4" s="1"/>
  <c r="C383" i="3"/>
  <c r="B383" i="3"/>
  <c r="V382" i="3"/>
  <c r="G382" i="3"/>
  <c r="AD373" i="4" s="1"/>
  <c r="F382" i="3"/>
  <c r="AC373" i="4" s="1"/>
  <c r="E382" i="3"/>
  <c r="AB373" i="4" s="1"/>
  <c r="C382" i="3"/>
  <c r="B382" i="3"/>
  <c r="V381" i="3"/>
  <c r="F381" i="3"/>
  <c r="AC372" i="4" s="1"/>
  <c r="E381" i="3"/>
  <c r="AB372" i="4" s="1"/>
  <c r="C381" i="3"/>
  <c r="B381" i="3"/>
  <c r="V380" i="3"/>
  <c r="G380" i="3"/>
  <c r="AD371" i="4" s="1"/>
  <c r="F380" i="3"/>
  <c r="AC371" i="4" s="1"/>
  <c r="E380" i="3"/>
  <c r="AB371" i="4" s="1"/>
  <c r="C380" i="3"/>
  <c r="B380" i="3"/>
  <c r="V379" i="3"/>
  <c r="G379" i="3"/>
  <c r="AD370" i="4" s="1"/>
  <c r="F379" i="3"/>
  <c r="AC370" i="4" s="1"/>
  <c r="E379" i="3"/>
  <c r="AB370" i="4" s="1"/>
  <c r="C379" i="3"/>
  <c r="B379" i="3"/>
  <c r="V378" i="3"/>
  <c r="G378" i="3"/>
  <c r="AD369" i="4" s="1"/>
  <c r="F378" i="3"/>
  <c r="AC369" i="4" s="1"/>
  <c r="E378" i="3"/>
  <c r="AB369" i="4" s="1"/>
  <c r="C378" i="3"/>
  <c r="B378" i="3"/>
  <c r="V377" i="3"/>
  <c r="G377" i="3"/>
  <c r="AD368" i="4" s="1"/>
  <c r="F377" i="3"/>
  <c r="AC368" i="4" s="1"/>
  <c r="E377" i="3"/>
  <c r="AB368" i="4" s="1"/>
  <c r="C377" i="3"/>
  <c r="B377" i="3"/>
  <c r="V376" i="3"/>
  <c r="G376" i="3"/>
  <c r="AD367" i="4" s="1"/>
  <c r="F376" i="3"/>
  <c r="AC367" i="4" s="1"/>
  <c r="E376" i="3"/>
  <c r="AB367" i="4" s="1"/>
  <c r="C376" i="3"/>
  <c r="B376" i="3"/>
  <c r="V375" i="3"/>
  <c r="G375" i="3"/>
  <c r="AD366" i="4" s="1"/>
  <c r="F375" i="3"/>
  <c r="AC366" i="4" s="1"/>
  <c r="E375" i="3"/>
  <c r="AB366" i="4" s="1"/>
  <c r="C375" i="3"/>
  <c r="B375" i="3"/>
  <c r="V374" i="3"/>
  <c r="G374" i="3"/>
  <c r="AD365" i="4" s="1"/>
  <c r="F374" i="3"/>
  <c r="AC365" i="4" s="1"/>
  <c r="E374" i="3"/>
  <c r="AB365" i="4" s="1"/>
  <c r="C374" i="3"/>
  <c r="B374" i="3"/>
  <c r="V373" i="3"/>
  <c r="G373" i="3"/>
  <c r="AD364" i="4" s="1"/>
  <c r="F373" i="3"/>
  <c r="AC364" i="4" s="1"/>
  <c r="E373" i="3"/>
  <c r="AB364" i="4" s="1"/>
  <c r="C373" i="3"/>
  <c r="B373" i="3"/>
  <c r="D373" i="3" s="1"/>
  <c r="I373" i="3" s="1"/>
  <c r="V372" i="3"/>
  <c r="F372" i="3"/>
  <c r="AC363" i="4" s="1"/>
  <c r="E372" i="3"/>
  <c r="AB363" i="4" s="1"/>
  <c r="C372" i="3"/>
  <c r="B372" i="3"/>
  <c r="V371" i="3"/>
  <c r="G371" i="3"/>
  <c r="AD362" i="4" s="1"/>
  <c r="F371" i="3"/>
  <c r="AC362" i="4" s="1"/>
  <c r="E371" i="3"/>
  <c r="AB362" i="4" s="1"/>
  <c r="C371" i="3"/>
  <c r="B371" i="3"/>
  <c r="V370" i="3"/>
  <c r="G370" i="3"/>
  <c r="AD361" i="4" s="1"/>
  <c r="F370" i="3"/>
  <c r="AC361" i="4" s="1"/>
  <c r="E370" i="3"/>
  <c r="AB361" i="4" s="1"/>
  <c r="C370" i="3"/>
  <c r="B370" i="3"/>
  <c r="V369" i="3"/>
  <c r="G369" i="3"/>
  <c r="AD360" i="4" s="1"/>
  <c r="F369" i="3"/>
  <c r="AC360" i="4" s="1"/>
  <c r="E369" i="3"/>
  <c r="AB360" i="4" s="1"/>
  <c r="C369" i="3"/>
  <c r="B369" i="3"/>
  <c r="V368" i="3"/>
  <c r="G368" i="3"/>
  <c r="AD359" i="4" s="1"/>
  <c r="F368" i="3"/>
  <c r="AC359" i="4" s="1"/>
  <c r="E368" i="3"/>
  <c r="AB359" i="4" s="1"/>
  <c r="C368" i="3"/>
  <c r="B368" i="3"/>
  <c r="V367" i="3"/>
  <c r="G367" i="3"/>
  <c r="AD358" i="4" s="1"/>
  <c r="F367" i="3"/>
  <c r="AC358" i="4" s="1"/>
  <c r="E367" i="3"/>
  <c r="AB358" i="4" s="1"/>
  <c r="C367" i="3"/>
  <c r="B367" i="3"/>
  <c r="V366" i="3"/>
  <c r="G366" i="3"/>
  <c r="AD357" i="4" s="1"/>
  <c r="F366" i="3"/>
  <c r="AC357" i="4" s="1"/>
  <c r="E366" i="3"/>
  <c r="AB357" i="4" s="1"/>
  <c r="C366" i="3"/>
  <c r="B366" i="3"/>
  <c r="V365" i="3"/>
  <c r="G365" i="3"/>
  <c r="AD356" i="4" s="1"/>
  <c r="F365" i="3"/>
  <c r="AC356" i="4" s="1"/>
  <c r="E365" i="3"/>
  <c r="AB356" i="4" s="1"/>
  <c r="C365" i="3"/>
  <c r="B365" i="3"/>
  <c r="V364" i="3"/>
  <c r="G364" i="3"/>
  <c r="AD355" i="4" s="1"/>
  <c r="F364" i="3"/>
  <c r="AC355" i="4" s="1"/>
  <c r="E364" i="3"/>
  <c r="AB355" i="4" s="1"/>
  <c r="C364" i="3"/>
  <c r="B364" i="3"/>
  <c r="V363" i="3"/>
  <c r="G363" i="3"/>
  <c r="AD354" i="4" s="1"/>
  <c r="F363" i="3"/>
  <c r="AC354" i="4" s="1"/>
  <c r="E363" i="3"/>
  <c r="AB354" i="4" s="1"/>
  <c r="C363" i="3"/>
  <c r="B363" i="3"/>
  <c r="V362" i="3"/>
  <c r="G362" i="3"/>
  <c r="AD353" i="4" s="1"/>
  <c r="F362" i="3"/>
  <c r="AC353" i="4" s="1"/>
  <c r="E362" i="3"/>
  <c r="AB353" i="4" s="1"/>
  <c r="C362" i="3"/>
  <c r="B362" i="3"/>
  <c r="V361" i="3"/>
  <c r="G361" i="3"/>
  <c r="AD352" i="4" s="1"/>
  <c r="F361" i="3"/>
  <c r="AC352" i="4" s="1"/>
  <c r="E361" i="3"/>
  <c r="AB352" i="4" s="1"/>
  <c r="C361" i="3"/>
  <c r="B361" i="3"/>
  <c r="V360" i="3"/>
  <c r="F360" i="3"/>
  <c r="AC351" i="4" s="1"/>
  <c r="E360" i="3"/>
  <c r="AB351" i="4" s="1"/>
  <c r="C360" i="3"/>
  <c r="B360" i="3"/>
  <c r="V359" i="3"/>
  <c r="G359" i="3"/>
  <c r="AD350" i="4" s="1"/>
  <c r="F359" i="3"/>
  <c r="AC350" i="4" s="1"/>
  <c r="E359" i="3"/>
  <c r="AB350" i="4" s="1"/>
  <c r="C359" i="3"/>
  <c r="B359" i="3"/>
  <c r="V358" i="3"/>
  <c r="G358" i="3"/>
  <c r="AD349" i="4" s="1"/>
  <c r="F358" i="3"/>
  <c r="AC349" i="4" s="1"/>
  <c r="E358" i="3"/>
  <c r="AB349" i="4" s="1"/>
  <c r="C358" i="3"/>
  <c r="B358" i="3"/>
  <c r="V357" i="3"/>
  <c r="F357" i="3"/>
  <c r="E357" i="3"/>
  <c r="AB348" i="4" s="1"/>
  <c r="C357" i="3"/>
  <c r="B357" i="3"/>
  <c r="V356" i="3"/>
  <c r="G356" i="3"/>
  <c r="AD347" i="4" s="1"/>
  <c r="F356" i="3"/>
  <c r="AC347" i="4" s="1"/>
  <c r="E356" i="3"/>
  <c r="AB347" i="4" s="1"/>
  <c r="C356" i="3"/>
  <c r="B356" i="3"/>
  <c r="V355" i="3"/>
  <c r="F355" i="3"/>
  <c r="AC346" i="4" s="1"/>
  <c r="E355" i="3"/>
  <c r="AB346" i="4" s="1"/>
  <c r="C355" i="3"/>
  <c r="B355" i="3"/>
  <c r="V354" i="3"/>
  <c r="E354" i="3"/>
  <c r="C354" i="3"/>
  <c r="B354" i="3"/>
  <c r="V353" i="3"/>
  <c r="E353" i="3"/>
  <c r="AB344" i="4" s="1"/>
  <c r="C353" i="3"/>
  <c r="B353" i="3"/>
  <c r="V352" i="3"/>
  <c r="F352" i="3"/>
  <c r="E352" i="3"/>
  <c r="AB343" i="4" s="1"/>
  <c r="C352" i="3"/>
  <c r="B352" i="3"/>
  <c r="V351" i="3"/>
  <c r="G351" i="3"/>
  <c r="AD342" i="4" s="1"/>
  <c r="F351" i="3"/>
  <c r="AC342" i="4" s="1"/>
  <c r="E351" i="3"/>
  <c r="AB342" i="4" s="1"/>
  <c r="C351" i="3"/>
  <c r="B351" i="3"/>
  <c r="V350" i="3"/>
  <c r="G350" i="3"/>
  <c r="AD341" i="4" s="1"/>
  <c r="F350" i="3"/>
  <c r="AC341" i="4" s="1"/>
  <c r="E350" i="3"/>
  <c r="AB341" i="4" s="1"/>
  <c r="C350" i="3"/>
  <c r="B350" i="3"/>
  <c r="V349" i="3"/>
  <c r="G349" i="3"/>
  <c r="AD340" i="4" s="1"/>
  <c r="F349" i="3"/>
  <c r="AC340" i="4" s="1"/>
  <c r="E349" i="3"/>
  <c r="AB340" i="4" s="1"/>
  <c r="C349" i="3"/>
  <c r="B349" i="3"/>
  <c r="V348" i="3"/>
  <c r="G348" i="3"/>
  <c r="AD339" i="4" s="1"/>
  <c r="F348" i="3"/>
  <c r="AC339" i="4" s="1"/>
  <c r="E348" i="3"/>
  <c r="AB339" i="4" s="1"/>
  <c r="C348" i="3"/>
  <c r="B348" i="3"/>
  <c r="V347" i="3"/>
  <c r="F347" i="3"/>
  <c r="E347" i="3"/>
  <c r="AB338" i="4" s="1"/>
  <c r="C347" i="3"/>
  <c r="B347" i="3"/>
  <c r="V346" i="3"/>
  <c r="F346" i="3"/>
  <c r="AC337" i="4" s="1"/>
  <c r="E346" i="3"/>
  <c r="AB337" i="4" s="1"/>
  <c r="C346" i="3"/>
  <c r="B346" i="3"/>
  <c r="V345" i="3"/>
  <c r="G345" i="3"/>
  <c r="AD336" i="4" s="1"/>
  <c r="F345" i="3"/>
  <c r="AC336" i="4" s="1"/>
  <c r="E345" i="3"/>
  <c r="AB336" i="4" s="1"/>
  <c r="C345" i="3"/>
  <c r="B345" i="3"/>
  <c r="V344" i="3"/>
  <c r="G344" i="3"/>
  <c r="AD335" i="4" s="1"/>
  <c r="F344" i="3"/>
  <c r="AC335" i="4" s="1"/>
  <c r="E344" i="3"/>
  <c r="AB335" i="4" s="1"/>
  <c r="C344" i="3"/>
  <c r="B344" i="3"/>
  <c r="V343" i="3"/>
  <c r="G343" i="3"/>
  <c r="AD334" i="4" s="1"/>
  <c r="F343" i="3"/>
  <c r="AC334" i="4" s="1"/>
  <c r="E343" i="3"/>
  <c r="AB334" i="4" s="1"/>
  <c r="C343" i="3"/>
  <c r="B343" i="3"/>
  <c r="V342" i="3"/>
  <c r="G342" i="3"/>
  <c r="AD333" i="4" s="1"/>
  <c r="F342" i="3"/>
  <c r="AC333" i="4" s="1"/>
  <c r="E342" i="3"/>
  <c r="AB333" i="4" s="1"/>
  <c r="C342" i="3"/>
  <c r="B342" i="3"/>
  <c r="V341" i="3"/>
  <c r="G341" i="3"/>
  <c r="AD332" i="4" s="1"/>
  <c r="F341" i="3"/>
  <c r="AC332" i="4" s="1"/>
  <c r="E341" i="3"/>
  <c r="AB332" i="4" s="1"/>
  <c r="C341" i="3"/>
  <c r="B341" i="3"/>
  <c r="V340" i="3"/>
  <c r="G340" i="3"/>
  <c r="AD331" i="4" s="1"/>
  <c r="F340" i="3"/>
  <c r="AC331" i="4" s="1"/>
  <c r="E340" i="3"/>
  <c r="AB331" i="4" s="1"/>
  <c r="C340" i="3"/>
  <c r="B340" i="3"/>
  <c r="V339" i="3"/>
  <c r="G339" i="3"/>
  <c r="AD330" i="4" s="1"/>
  <c r="F339" i="3"/>
  <c r="AC330" i="4" s="1"/>
  <c r="E339" i="3"/>
  <c r="AB330" i="4" s="1"/>
  <c r="C339" i="3"/>
  <c r="B339" i="3"/>
  <c r="V338" i="3"/>
  <c r="G338" i="3"/>
  <c r="AD329" i="4" s="1"/>
  <c r="F338" i="3"/>
  <c r="AC329" i="4" s="1"/>
  <c r="E338" i="3"/>
  <c r="AB329" i="4" s="1"/>
  <c r="C338" i="3"/>
  <c r="B338" i="3"/>
  <c r="V337" i="3"/>
  <c r="G337" i="3"/>
  <c r="AD328" i="4" s="1"/>
  <c r="F337" i="3"/>
  <c r="AC328" i="4" s="1"/>
  <c r="E337" i="3"/>
  <c r="AB328" i="4" s="1"/>
  <c r="C337" i="3"/>
  <c r="B337" i="3"/>
  <c r="V336" i="3"/>
  <c r="G336" i="3"/>
  <c r="AD327" i="4" s="1"/>
  <c r="F336" i="3"/>
  <c r="AC327" i="4" s="1"/>
  <c r="E336" i="3"/>
  <c r="AB327" i="4" s="1"/>
  <c r="C336" i="3"/>
  <c r="B336" i="3"/>
  <c r="V335" i="3"/>
  <c r="G335" i="3"/>
  <c r="AD326" i="4" s="1"/>
  <c r="F335" i="3"/>
  <c r="AC326" i="4" s="1"/>
  <c r="E335" i="3"/>
  <c r="AB326" i="4" s="1"/>
  <c r="C335" i="3"/>
  <c r="B335" i="3"/>
  <c r="V334" i="3"/>
  <c r="G334" i="3"/>
  <c r="AD325" i="4" s="1"/>
  <c r="F334" i="3"/>
  <c r="AC325" i="4" s="1"/>
  <c r="E334" i="3"/>
  <c r="AB325" i="4" s="1"/>
  <c r="C334" i="3"/>
  <c r="B334" i="3"/>
  <c r="V333" i="3"/>
  <c r="G333" i="3"/>
  <c r="AD324" i="4" s="1"/>
  <c r="F333" i="3"/>
  <c r="AC324" i="4" s="1"/>
  <c r="E333" i="3"/>
  <c r="AB324" i="4" s="1"/>
  <c r="C333" i="3"/>
  <c r="B333" i="3"/>
  <c r="V332" i="3"/>
  <c r="G332" i="3"/>
  <c r="AD323" i="4" s="1"/>
  <c r="F332" i="3"/>
  <c r="AC323" i="4" s="1"/>
  <c r="E332" i="3"/>
  <c r="AB323" i="4" s="1"/>
  <c r="C332" i="3"/>
  <c r="B332" i="3"/>
  <c r="V331" i="3"/>
  <c r="G331" i="3"/>
  <c r="AD322" i="4" s="1"/>
  <c r="F331" i="3"/>
  <c r="AC322" i="4" s="1"/>
  <c r="E331" i="3"/>
  <c r="AB322" i="4" s="1"/>
  <c r="C331" i="3"/>
  <c r="B331" i="3"/>
  <c r="V330" i="3"/>
  <c r="F330" i="3"/>
  <c r="E330" i="3"/>
  <c r="AB321" i="4" s="1"/>
  <c r="C330" i="3"/>
  <c r="B330" i="3"/>
  <c r="V329" i="3"/>
  <c r="G329" i="3"/>
  <c r="AD320" i="4" s="1"/>
  <c r="F329" i="3"/>
  <c r="AC320" i="4" s="1"/>
  <c r="E329" i="3"/>
  <c r="AB320" i="4" s="1"/>
  <c r="C329" i="3"/>
  <c r="B329" i="3"/>
  <c r="V328" i="3"/>
  <c r="G328" i="3"/>
  <c r="AD319" i="4" s="1"/>
  <c r="F328" i="3"/>
  <c r="AC319" i="4" s="1"/>
  <c r="E328" i="3"/>
  <c r="AB319" i="4" s="1"/>
  <c r="C328" i="3"/>
  <c r="B328" i="3"/>
  <c r="V327" i="3"/>
  <c r="F327" i="3"/>
  <c r="AC318" i="4" s="1"/>
  <c r="E327" i="3"/>
  <c r="AB318" i="4" s="1"/>
  <c r="C327" i="3"/>
  <c r="B327" i="3"/>
  <c r="V326" i="3"/>
  <c r="E326" i="3"/>
  <c r="AB317" i="4" s="1"/>
  <c r="C326" i="3"/>
  <c r="B326" i="3"/>
  <c r="V325" i="3"/>
  <c r="E325" i="3"/>
  <c r="AB316" i="4" s="1"/>
  <c r="C325" i="3"/>
  <c r="B325" i="3"/>
  <c r="V324" i="3"/>
  <c r="G324" i="3"/>
  <c r="AD315" i="4" s="1"/>
  <c r="F324" i="3"/>
  <c r="AC315" i="4" s="1"/>
  <c r="E324" i="3"/>
  <c r="AB315" i="4" s="1"/>
  <c r="C324" i="3"/>
  <c r="B324" i="3"/>
  <c r="V323" i="3"/>
  <c r="G323" i="3"/>
  <c r="AD314" i="4" s="1"/>
  <c r="F323" i="3"/>
  <c r="AC314" i="4" s="1"/>
  <c r="E323" i="3"/>
  <c r="AB314" i="4" s="1"/>
  <c r="C323" i="3"/>
  <c r="B323" i="3"/>
  <c r="V322" i="3"/>
  <c r="G322" i="3"/>
  <c r="AD313" i="4" s="1"/>
  <c r="F322" i="3"/>
  <c r="AC313" i="4" s="1"/>
  <c r="E322" i="3"/>
  <c r="AB313" i="4" s="1"/>
  <c r="C322" i="3"/>
  <c r="B322" i="3"/>
  <c r="V321" i="3"/>
  <c r="F321" i="3"/>
  <c r="E321" i="3"/>
  <c r="AB312" i="4" s="1"/>
  <c r="C321" i="3"/>
  <c r="B321" i="3"/>
  <c r="V320" i="3"/>
  <c r="G320" i="3"/>
  <c r="AD311" i="4" s="1"/>
  <c r="F320" i="3"/>
  <c r="AC311" i="4" s="1"/>
  <c r="E320" i="3"/>
  <c r="AB311" i="4" s="1"/>
  <c r="C320" i="3"/>
  <c r="B320" i="3"/>
  <c r="V319" i="3"/>
  <c r="G319" i="3"/>
  <c r="AD310" i="4" s="1"/>
  <c r="F319" i="3"/>
  <c r="AC310" i="4" s="1"/>
  <c r="E319" i="3"/>
  <c r="AB310" i="4" s="1"/>
  <c r="C319" i="3"/>
  <c r="B319" i="3"/>
  <c r="V318" i="3"/>
  <c r="G318" i="3"/>
  <c r="AD309" i="4" s="1"/>
  <c r="F318" i="3"/>
  <c r="AC309" i="4" s="1"/>
  <c r="E318" i="3"/>
  <c r="AB309" i="4" s="1"/>
  <c r="C318" i="3"/>
  <c r="B318" i="3"/>
  <c r="V317" i="3"/>
  <c r="G317" i="3"/>
  <c r="AD308" i="4" s="1"/>
  <c r="F317" i="3"/>
  <c r="AC308" i="4" s="1"/>
  <c r="E317" i="3"/>
  <c r="AB308" i="4" s="1"/>
  <c r="C317" i="3"/>
  <c r="B317" i="3"/>
  <c r="V316" i="3"/>
  <c r="F316" i="3"/>
  <c r="E316" i="3"/>
  <c r="AB307" i="4" s="1"/>
  <c r="C316" i="3"/>
  <c r="B316" i="3"/>
  <c r="V315" i="3"/>
  <c r="G315" i="3"/>
  <c r="AD306" i="4" s="1"/>
  <c r="F315" i="3"/>
  <c r="AC306" i="4" s="1"/>
  <c r="E315" i="3"/>
  <c r="AB306" i="4" s="1"/>
  <c r="C315" i="3"/>
  <c r="B315" i="3"/>
  <c r="V314" i="3"/>
  <c r="G314" i="3"/>
  <c r="AD305" i="4" s="1"/>
  <c r="F314" i="3"/>
  <c r="AC305" i="4" s="1"/>
  <c r="E314" i="3"/>
  <c r="AB305" i="4" s="1"/>
  <c r="C314" i="3"/>
  <c r="B314" i="3"/>
  <c r="V313" i="3"/>
  <c r="G313" i="3"/>
  <c r="AD304" i="4" s="1"/>
  <c r="F313" i="3"/>
  <c r="AC304" i="4" s="1"/>
  <c r="E313" i="3"/>
  <c r="AB304" i="4" s="1"/>
  <c r="C313" i="3"/>
  <c r="B313" i="3"/>
  <c r="V312" i="3"/>
  <c r="G312" i="3"/>
  <c r="AD303" i="4" s="1"/>
  <c r="F312" i="3"/>
  <c r="AC303" i="4" s="1"/>
  <c r="E312" i="3"/>
  <c r="AB303" i="4" s="1"/>
  <c r="C312" i="3"/>
  <c r="B312" i="3"/>
  <c r="V311" i="3"/>
  <c r="F311" i="3"/>
  <c r="AC302" i="4" s="1"/>
  <c r="E311" i="3"/>
  <c r="AB302" i="4" s="1"/>
  <c r="C311" i="3"/>
  <c r="B311" i="3"/>
  <c r="V310" i="3"/>
  <c r="G310" i="3"/>
  <c r="AD301" i="4" s="1"/>
  <c r="F310" i="3"/>
  <c r="AC301" i="4" s="1"/>
  <c r="E310" i="3"/>
  <c r="AB301" i="4" s="1"/>
  <c r="C310" i="3"/>
  <c r="B310" i="3"/>
  <c r="V309" i="3"/>
  <c r="G309" i="3"/>
  <c r="AD300" i="4" s="1"/>
  <c r="F309" i="3"/>
  <c r="AC300" i="4" s="1"/>
  <c r="E309" i="3"/>
  <c r="AB300" i="4" s="1"/>
  <c r="C309" i="3"/>
  <c r="B309" i="3"/>
  <c r="V308" i="3"/>
  <c r="F308" i="3"/>
  <c r="E308" i="3"/>
  <c r="AB299" i="4" s="1"/>
  <c r="C308" i="3"/>
  <c r="B308" i="3"/>
  <c r="V307" i="3"/>
  <c r="G307" i="3"/>
  <c r="AD298" i="4" s="1"/>
  <c r="F307" i="3"/>
  <c r="AC298" i="4" s="1"/>
  <c r="E307" i="3"/>
  <c r="AB298" i="4" s="1"/>
  <c r="C307" i="3"/>
  <c r="B307" i="3"/>
  <c r="V306" i="3"/>
  <c r="G306" i="3"/>
  <c r="AD297" i="4" s="1"/>
  <c r="F306" i="3"/>
  <c r="AC297" i="4" s="1"/>
  <c r="E306" i="3"/>
  <c r="AB297" i="4" s="1"/>
  <c r="C306" i="3"/>
  <c r="B306" i="3"/>
  <c r="V305" i="3"/>
  <c r="F305" i="3"/>
  <c r="E305" i="3"/>
  <c r="AB296" i="4" s="1"/>
  <c r="C305" i="3"/>
  <c r="B305" i="3"/>
  <c r="V304" i="3"/>
  <c r="G304" i="3"/>
  <c r="AD295" i="4" s="1"/>
  <c r="F304" i="3"/>
  <c r="AC295" i="4" s="1"/>
  <c r="E304" i="3"/>
  <c r="AB295" i="4" s="1"/>
  <c r="C304" i="3"/>
  <c r="B304" i="3"/>
  <c r="V303" i="3"/>
  <c r="G303" i="3"/>
  <c r="AD294" i="4" s="1"/>
  <c r="F303" i="3"/>
  <c r="AC294" i="4" s="1"/>
  <c r="E303" i="3"/>
  <c r="AB294" i="4" s="1"/>
  <c r="C303" i="3"/>
  <c r="B303" i="3"/>
  <c r="V302" i="3"/>
  <c r="G302" i="3"/>
  <c r="AD293" i="4" s="1"/>
  <c r="F302" i="3"/>
  <c r="AC293" i="4" s="1"/>
  <c r="E302" i="3"/>
  <c r="AB293" i="4" s="1"/>
  <c r="C302" i="3"/>
  <c r="B302" i="3"/>
  <c r="V301" i="3"/>
  <c r="G301" i="3"/>
  <c r="AD292" i="4" s="1"/>
  <c r="F301" i="3"/>
  <c r="AC292" i="4" s="1"/>
  <c r="E301" i="3"/>
  <c r="AB292" i="4" s="1"/>
  <c r="C301" i="3"/>
  <c r="B301" i="3"/>
  <c r="V300" i="3"/>
  <c r="G300" i="3"/>
  <c r="AD291" i="4" s="1"/>
  <c r="F300" i="3"/>
  <c r="AC291" i="4" s="1"/>
  <c r="E300" i="3"/>
  <c r="AB291" i="4" s="1"/>
  <c r="C300" i="3"/>
  <c r="B300" i="3"/>
  <c r="V299" i="3"/>
  <c r="G299" i="3"/>
  <c r="AD290" i="4" s="1"/>
  <c r="F299" i="3"/>
  <c r="AC290" i="4" s="1"/>
  <c r="E299" i="3"/>
  <c r="AB290" i="4" s="1"/>
  <c r="C299" i="3"/>
  <c r="B299" i="3"/>
  <c r="V298" i="3"/>
  <c r="G298" i="3"/>
  <c r="AD289" i="4" s="1"/>
  <c r="F298" i="3"/>
  <c r="AC289" i="4" s="1"/>
  <c r="E298" i="3"/>
  <c r="AB289" i="4" s="1"/>
  <c r="C298" i="3"/>
  <c r="B298" i="3"/>
  <c r="V297" i="3"/>
  <c r="G297" i="3"/>
  <c r="AD288" i="4" s="1"/>
  <c r="F297" i="3"/>
  <c r="AC288" i="4" s="1"/>
  <c r="E297" i="3"/>
  <c r="AB288" i="4" s="1"/>
  <c r="C297" i="3"/>
  <c r="B297" i="3"/>
  <c r="V296" i="3"/>
  <c r="F296" i="3"/>
  <c r="AC287" i="4" s="1"/>
  <c r="E296" i="3"/>
  <c r="AB287" i="4" s="1"/>
  <c r="C296" i="3"/>
  <c r="B296" i="3"/>
  <c r="V295" i="3"/>
  <c r="F295" i="3"/>
  <c r="E295" i="3"/>
  <c r="AB286" i="4" s="1"/>
  <c r="C295" i="3"/>
  <c r="B295" i="3"/>
  <c r="V294" i="3"/>
  <c r="G294" i="3"/>
  <c r="AD285" i="4" s="1"/>
  <c r="F294" i="3"/>
  <c r="AC285" i="4" s="1"/>
  <c r="E294" i="3"/>
  <c r="AB285" i="4" s="1"/>
  <c r="C294" i="3"/>
  <c r="B294" i="3"/>
  <c r="V293" i="3"/>
  <c r="G293" i="3"/>
  <c r="AD284" i="4" s="1"/>
  <c r="F293" i="3"/>
  <c r="AC284" i="4" s="1"/>
  <c r="E293" i="3"/>
  <c r="AB284" i="4" s="1"/>
  <c r="C293" i="3"/>
  <c r="B293" i="3"/>
  <c r="V292" i="3"/>
  <c r="G292" i="3"/>
  <c r="AD283" i="4" s="1"/>
  <c r="F292" i="3"/>
  <c r="AC283" i="4" s="1"/>
  <c r="E292" i="3"/>
  <c r="AB283" i="4" s="1"/>
  <c r="C292" i="3"/>
  <c r="B292" i="3"/>
  <c r="V291" i="3"/>
  <c r="G291" i="3"/>
  <c r="AD282" i="4" s="1"/>
  <c r="F291" i="3"/>
  <c r="AC282" i="4" s="1"/>
  <c r="E291" i="3"/>
  <c r="AB282" i="4" s="1"/>
  <c r="C291" i="3"/>
  <c r="B291" i="3"/>
  <c r="V290" i="3"/>
  <c r="G290" i="3"/>
  <c r="AD281" i="4" s="1"/>
  <c r="F290" i="3"/>
  <c r="AC281" i="4" s="1"/>
  <c r="E290" i="3"/>
  <c r="AB281" i="4" s="1"/>
  <c r="C290" i="3"/>
  <c r="B290" i="3"/>
  <c r="V289" i="3"/>
  <c r="G289" i="3"/>
  <c r="AD280" i="4" s="1"/>
  <c r="F289" i="3"/>
  <c r="AC280" i="4" s="1"/>
  <c r="E289" i="3"/>
  <c r="AB280" i="4" s="1"/>
  <c r="C289" i="3"/>
  <c r="B289" i="3"/>
  <c r="V288" i="3"/>
  <c r="G288" i="3"/>
  <c r="AD279" i="4" s="1"/>
  <c r="F288" i="3"/>
  <c r="AC279" i="4" s="1"/>
  <c r="E288" i="3"/>
  <c r="AB279" i="4" s="1"/>
  <c r="C288" i="3"/>
  <c r="B288" i="3"/>
  <c r="V287" i="3"/>
  <c r="G287" i="3"/>
  <c r="AD278" i="4" s="1"/>
  <c r="F287" i="3"/>
  <c r="AC278" i="4" s="1"/>
  <c r="E287" i="3"/>
  <c r="AB278" i="4" s="1"/>
  <c r="C287" i="3"/>
  <c r="B287" i="3"/>
  <c r="V286" i="3"/>
  <c r="G286" i="3"/>
  <c r="AD277" i="4" s="1"/>
  <c r="F286" i="3"/>
  <c r="AC277" i="4" s="1"/>
  <c r="E286" i="3"/>
  <c r="AB277" i="4" s="1"/>
  <c r="C286" i="3"/>
  <c r="B286" i="3"/>
  <c r="V285" i="3"/>
  <c r="G285" i="3"/>
  <c r="AD276" i="4" s="1"/>
  <c r="F285" i="3"/>
  <c r="AC276" i="4" s="1"/>
  <c r="E285" i="3"/>
  <c r="AB276" i="4" s="1"/>
  <c r="C285" i="3"/>
  <c r="B285" i="3"/>
  <c r="V284" i="3"/>
  <c r="G284" i="3"/>
  <c r="AD275" i="4" s="1"/>
  <c r="F284" i="3"/>
  <c r="AC275" i="4" s="1"/>
  <c r="E284" i="3"/>
  <c r="AB275" i="4" s="1"/>
  <c r="C284" i="3"/>
  <c r="B284" i="3"/>
  <c r="V283" i="3"/>
  <c r="G283" i="3"/>
  <c r="AD274" i="4" s="1"/>
  <c r="F283" i="3"/>
  <c r="AC274" i="4" s="1"/>
  <c r="E283" i="3"/>
  <c r="AB274" i="4" s="1"/>
  <c r="C283" i="3"/>
  <c r="B283" i="3"/>
  <c r="V282" i="3"/>
  <c r="G282" i="3"/>
  <c r="AD273" i="4" s="1"/>
  <c r="F282" i="3"/>
  <c r="AC273" i="4" s="1"/>
  <c r="E282" i="3"/>
  <c r="AB273" i="4" s="1"/>
  <c r="C282" i="3"/>
  <c r="B282" i="3"/>
  <c r="V281" i="3"/>
  <c r="F281" i="3"/>
  <c r="E281" i="3"/>
  <c r="AB272" i="4" s="1"/>
  <c r="C281" i="3"/>
  <c r="B281" i="3"/>
  <c r="V280" i="3"/>
  <c r="G280" i="3"/>
  <c r="AD271" i="4" s="1"/>
  <c r="F280" i="3"/>
  <c r="AC271" i="4" s="1"/>
  <c r="E280" i="3"/>
  <c r="AB271" i="4" s="1"/>
  <c r="C280" i="3"/>
  <c r="B280" i="3"/>
  <c r="V279" i="3"/>
  <c r="G279" i="3"/>
  <c r="AD270" i="4" s="1"/>
  <c r="F279" i="3"/>
  <c r="AC270" i="4" s="1"/>
  <c r="E279" i="3"/>
  <c r="AB270" i="4" s="1"/>
  <c r="C279" i="3"/>
  <c r="B279" i="3"/>
  <c r="V278" i="3"/>
  <c r="G278" i="3"/>
  <c r="AD269" i="4" s="1"/>
  <c r="F278" i="3"/>
  <c r="AC269" i="4" s="1"/>
  <c r="E278" i="3"/>
  <c r="AB269" i="4" s="1"/>
  <c r="C278" i="3"/>
  <c r="B278" i="3"/>
  <c r="V277" i="3"/>
  <c r="G277" i="3"/>
  <c r="AD268" i="4" s="1"/>
  <c r="F277" i="3"/>
  <c r="AC268" i="4" s="1"/>
  <c r="E277" i="3"/>
  <c r="AB268" i="4" s="1"/>
  <c r="C277" i="3"/>
  <c r="B277" i="3"/>
  <c r="V276" i="3"/>
  <c r="G276" i="3"/>
  <c r="AD267" i="4" s="1"/>
  <c r="F276" i="3"/>
  <c r="AC267" i="4" s="1"/>
  <c r="E276" i="3"/>
  <c r="AB267" i="4" s="1"/>
  <c r="C276" i="3"/>
  <c r="B276" i="3"/>
  <c r="V275" i="3"/>
  <c r="G275" i="3"/>
  <c r="AD266" i="4" s="1"/>
  <c r="F275" i="3"/>
  <c r="AC266" i="4" s="1"/>
  <c r="E275" i="3"/>
  <c r="AB266" i="4" s="1"/>
  <c r="C275" i="3"/>
  <c r="B275" i="3"/>
  <c r="V274" i="3"/>
  <c r="G274" i="3"/>
  <c r="AD265" i="4" s="1"/>
  <c r="F274" i="3"/>
  <c r="AC265" i="4" s="1"/>
  <c r="E274" i="3"/>
  <c r="AB265" i="4" s="1"/>
  <c r="C274" i="3"/>
  <c r="B274" i="3"/>
  <c r="V273" i="3"/>
  <c r="G273" i="3"/>
  <c r="AD264" i="4" s="1"/>
  <c r="F273" i="3"/>
  <c r="AC264" i="4" s="1"/>
  <c r="E273" i="3"/>
  <c r="AB264" i="4" s="1"/>
  <c r="C273" i="3"/>
  <c r="B273" i="3"/>
  <c r="V272" i="3"/>
  <c r="G272" i="3"/>
  <c r="AD263" i="4" s="1"/>
  <c r="F272" i="3"/>
  <c r="AC263" i="4" s="1"/>
  <c r="E272" i="3"/>
  <c r="AB263" i="4" s="1"/>
  <c r="C272" i="3"/>
  <c r="B272" i="3"/>
  <c r="V271" i="3"/>
  <c r="G271" i="3"/>
  <c r="AD262" i="4" s="1"/>
  <c r="F271" i="3"/>
  <c r="AC262" i="4" s="1"/>
  <c r="E271" i="3"/>
  <c r="AB262" i="4" s="1"/>
  <c r="C271" i="3"/>
  <c r="B271" i="3"/>
  <c r="V270" i="3"/>
  <c r="G270" i="3"/>
  <c r="AD261" i="4" s="1"/>
  <c r="F270" i="3"/>
  <c r="AC261" i="4" s="1"/>
  <c r="E270" i="3"/>
  <c r="AB261" i="4" s="1"/>
  <c r="C270" i="3"/>
  <c r="B270" i="3"/>
  <c r="V269" i="3"/>
  <c r="G269" i="3"/>
  <c r="AD260" i="4" s="1"/>
  <c r="F269" i="3"/>
  <c r="AC260" i="4" s="1"/>
  <c r="E269" i="3"/>
  <c r="AB260" i="4" s="1"/>
  <c r="C269" i="3"/>
  <c r="B269" i="3"/>
  <c r="V268" i="3"/>
  <c r="F268" i="3"/>
  <c r="AC259" i="4" s="1"/>
  <c r="E268" i="3"/>
  <c r="AB259" i="4" s="1"/>
  <c r="C268" i="3"/>
  <c r="B268" i="3"/>
  <c r="V267" i="3"/>
  <c r="E267" i="3"/>
  <c r="AB258" i="4" s="1"/>
  <c r="C267" i="3"/>
  <c r="B267" i="3"/>
  <c r="V266" i="3"/>
  <c r="E266" i="3"/>
  <c r="AB257" i="4" s="1"/>
  <c r="C266" i="3"/>
  <c r="B266" i="3"/>
  <c r="V265" i="3"/>
  <c r="F265" i="3"/>
  <c r="AC256" i="4" s="1"/>
  <c r="E265" i="3"/>
  <c r="AB256" i="4" s="1"/>
  <c r="C265" i="3"/>
  <c r="B265" i="3"/>
  <c r="V264" i="3"/>
  <c r="G264" i="3"/>
  <c r="AD255" i="4" s="1"/>
  <c r="F264" i="3"/>
  <c r="AC255" i="4" s="1"/>
  <c r="E264" i="3"/>
  <c r="AB255" i="4" s="1"/>
  <c r="C264" i="3"/>
  <c r="B264" i="3"/>
  <c r="V263" i="3"/>
  <c r="G263" i="3"/>
  <c r="AD254" i="4" s="1"/>
  <c r="F263" i="3"/>
  <c r="AC254" i="4" s="1"/>
  <c r="E263" i="3"/>
  <c r="AB254" i="4" s="1"/>
  <c r="C263" i="3"/>
  <c r="B263" i="3"/>
  <c r="V262" i="3"/>
  <c r="F262" i="3"/>
  <c r="AC253" i="4" s="1"/>
  <c r="E262" i="3"/>
  <c r="AB253" i="4" s="1"/>
  <c r="C262" i="3"/>
  <c r="B262" i="3"/>
  <c r="V261" i="3"/>
  <c r="G261" i="3"/>
  <c r="AD252" i="4" s="1"/>
  <c r="F261" i="3"/>
  <c r="AC252" i="4" s="1"/>
  <c r="E261" i="3"/>
  <c r="AB252" i="4" s="1"/>
  <c r="C261" i="3"/>
  <c r="B261" i="3"/>
  <c r="V260" i="3"/>
  <c r="G260" i="3"/>
  <c r="AD251" i="4" s="1"/>
  <c r="F260" i="3"/>
  <c r="AC251" i="4" s="1"/>
  <c r="E260" i="3"/>
  <c r="AB251" i="4" s="1"/>
  <c r="C260" i="3"/>
  <c r="B260" i="3"/>
  <c r="V259" i="3"/>
  <c r="F259" i="3"/>
  <c r="E259" i="3"/>
  <c r="AB250" i="4" s="1"/>
  <c r="C259" i="3"/>
  <c r="B259" i="3"/>
  <c r="V258" i="3"/>
  <c r="F258" i="3"/>
  <c r="E258" i="3"/>
  <c r="AB249" i="4" s="1"/>
  <c r="C258" i="3"/>
  <c r="B258" i="3"/>
  <c r="V257" i="3"/>
  <c r="G257" i="3"/>
  <c r="AD248" i="4" s="1"/>
  <c r="F257" i="3"/>
  <c r="AC248" i="4" s="1"/>
  <c r="E257" i="3"/>
  <c r="AB248" i="4" s="1"/>
  <c r="C257" i="3"/>
  <c r="B257" i="3"/>
  <c r="V256" i="3"/>
  <c r="G256" i="3"/>
  <c r="AD247" i="4" s="1"/>
  <c r="F256" i="3"/>
  <c r="AC247" i="4" s="1"/>
  <c r="E256" i="3"/>
  <c r="AB247" i="4" s="1"/>
  <c r="C256" i="3"/>
  <c r="B256" i="3"/>
  <c r="V255" i="3"/>
  <c r="F255" i="3"/>
  <c r="E255" i="3"/>
  <c r="AB246" i="4" s="1"/>
  <c r="C255" i="3"/>
  <c r="B255" i="3"/>
  <c r="V254" i="3"/>
  <c r="G254" i="3"/>
  <c r="AD245" i="4" s="1"/>
  <c r="F254" i="3"/>
  <c r="AC245" i="4" s="1"/>
  <c r="E254" i="3"/>
  <c r="AB245" i="4" s="1"/>
  <c r="C254" i="3"/>
  <c r="B254" i="3"/>
  <c r="V253" i="3"/>
  <c r="G253" i="3"/>
  <c r="AD244" i="4" s="1"/>
  <c r="F253" i="3"/>
  <c r="AC244" i="4" s="1"/>
  <c r="E253" i="3"/>
  <c r="AB244" i="4" s="1"/>
  <c r="C253" i="3"/>
  <c r="B253" i="3"/>
  <c r="V252" i="3"/>
  <c r="F252" i="3"/>
  <c r="AC243" i="4" s="1"/>
  <c r="E252" i="3"/>
  <c r="AB243" i="4" s="1"/>
  <c r="C252" i="3"/>
  <c r="B252" i="3"/>
  <c r="V251" i="3"/>
  <c r="G251" i="3"/>
  <c r="AD242" i="4" s="1"/>
  <c r="F251" i="3"/>
  <c r="AC242" i="4" s="1"/>
  <c r="E251" i="3"/>
  <c r="AB242" i="4" s="1"/>
  <c r="C251" i="3"/>
  <c r="B251" i="3"/>
  <c r="V250" i="3"/>
  <c r="G250" i="3"/>
  <c r="AD241" i="4" s="1"/>
  <c r="F250" i="3"/>
  <c r="AC241" i="4" s="1"/>
  <c r="E250" i="3"/>
  <c r="AB241" i="4" s="1"/>
  <c r="C250" i="3"/>
  <c r="B250" i="3"/>
  <c r="V249" i="3"/>
  <c r="G249" i="3"/>
  <c r="AD240" i="4" s="1"/>
  <c r="F249" i="3"/>
  <c r="AC240" i="4" s="1"/>
  <c r="E249" i="3"/>
  <c r="AB240" i="4" s="1"/>
  <c r="C249" i="3"/>
  <c r="B249" i="3"/>
  <c r="V248" i="3"/>
  <c r="G248" i="3"/>
  <c r="AD239" i="4" s="1"/>
  <c r="F248" i="3"/>
  <c r="AC239" i="4" s="1"/>
  <c r="E248" i="3"/>
  <c r="AB239" i="4" s="1"/>
  <c r="C248" i="3"/>
  <c r="B248" i="3"/>
  <c r="V247" i="3"/>
  <c r="G247" i="3"/>
  <c r="AD238" i="4" s="1"/>
  <c r="F247" i="3"/>
  <c r="AC238" i="4" s="1"/>
  <c r="E247" i="3"/>
  <c r="AB238" i="4" s="1"/>
  <c r="C247" i="3"/>
  <c r="B247" i="3"/>
  <c r="V246" i="3"/>
  <c r="F246" i="3"/>
  <c r="AC237" i="4" s="1"/>
  <c r="E246" i="3"/>
  <c r="AB237" i="4" s="1"/>
  <c r="C246" i="3"/>
  <c r="B246" i="3"/>
  <c r="V245" i="3"/>
  <c r="G245" i="3"/>
  <c r="AD236" i="4" s="1"/>
  <c r="F245" i="3"/>
  <c r="AC236" i="4" s="1"/>
  <c r="E245" i="3"/>
  <c r="AB236" i="4" s="1"/>
  <c r="C245" i="3"/>
  <c r="B245" i="3"/>
  <c r="V244" i="3"/>
  <c r="G244" i="3"/>
  <c r="AD235" i="4" s="1"/>
  <c r="F244" i="3"/>
  <c r="AC235" i="4" s="1"/>
  <c r="E244" i="3"/>
  <c r="AB235" i="4" s="1"/>
  <c r="C244" i="3"/>
  <c r="B244" i="3"/>
  <c r="V243" i="3"/>
  <c r="F243" i="3"/>
  <c r="AC234" i="4" s="1"/>
  <c r="E243" i="3"/>
  <c r="AB234" i="4" s="1"/>
  <c r="C243" i="3"/>
  <c r="B243" i="3"/>
  <c r="V242" i="3"/>
  <c r="F242" i="3"/>
  <c r="E242" i="3"/>
  <c r="AB233" i="4" s="1"/>
  <c r="C242" i="3"/>
  <c r="B242" i="3"/>
  <c r="V241" i="3"/>
  <c r="G241" i="3"/>
  <c r="AD232" i="4" s="1"/>
  <c r="F241" i="3"/>
  <c r="AC232" i="4" s="1"/>
  <c r="E241" i="3"/>
  <c r="AB232" i="4" s="1"/>
  <c r="C241" i="3"/>
  <c r="B241" i="3"/>
  <c r="V240" i="3"/>
  <c r="G240" i="3"/>
  <c r="AD231" i="4" s="1"/>
  <c r="F240" i="3"/>
  <c r="AC231" i="4" s="1"/>
  <c r="E240" i="3"/>
  <c r="AB231" i="4" s="1"/>
  <c r="C240" i="3"/>
  <c r="B240" i="3"/>
  <c r="V239" i="3"/>
  <c r="F239" i="3"/>
  <c r="E239" i="3"/>
  <c r="AB230" i="4" s="1"/>
  <c r="C239" i="3"/>
  <c r="B239" i="3"/>
  <c r="V238" i="3"/>
  <c r="G238" i="3"/>
  <c r="AD229" i="4" s="1"/>
  <c r="F238" i="3"/>
  <c r="AC229" i="4" s="1"/>
  <c r="E238" i="3"/>
  <c r="AB229" i="4" s="1"/>
  <c r="C238" i="3"/>
  <c r="B238" i="3"/>
  <c r="V237" i="3"/>
  <c r="G237" i="3"/>
  <c r="AD228" i="4" s="1"/>
  <c r="F237" i="3"/>
  <c r="AC228" i="4" s="1"/>
  <c r="E237" i="3"/>
  <c r="AB228" i="4" s="1"/>
  <c r="C237" i="3"/>
  <c r="B237" i="3"/>
  <c r="V236" i="3"/>
  <c r="F236" i="3"/>
  <c r="AC227" i="4" s="1"/>
  <c r="E236" i="3"/>
  <c r="AB227" i="4" s="1"/>
  <c r="C236" i="3"/>
  <c r="B236" i="3"/>
  <c r="V235" i="3"/>
  <c r="G235" i="3"/>
  <c r="AD226" i="4" s="1"/>
  <c r="F235" i="3"/>
  <c r="AC226" i="4" s="1"/>
  <c r="E235" i="3"/>
  <c r="AB226" i="4" s="1"/>
  <c r="C235" i="3"/>
  <c r="B235" i="3"/>
  <c r="V234" i="3"/>
  <c r="G234" i="3"/>
  <c r="AD225" i="4" s="1"/>
  <c r="F234" i="3"/>
  <c r="AC225" i="4" s="1"/>
  <c r="E234" i="3"/>
  <c r="AB225" i="4" s="1"/>
  <c r="C234" i="3"/>
  <c r="B234" i="3"/>
  <c r="V233" i="3"/>
  <c r="F233" i="3"/>
  <c r="AC224" i="4" s="1"/>
  <c r="E233" i="3"/>
  <c r="AB224" i="4" s="1"/>
  <c r="C233" i="3"/>
  <c r="B233" i="3"/>
  <c r="V232" i="3"/>
  <c r="E232" i="3"/>
  <c r="AB223" i="4" s="1"/>
  <c r="C232" i="3"/>
  <c r="B232" i="3"/>
  <c r="V231" i="3"/>
  <c r="E231" i="3"/>
  <c r="AB222" i="4" s="1"/>
  <c r="C231" i="3"/>
  <c r="B231" i="3"/>
  <c r="V230" i="3"/>
  <c r="G230" i="3"/>
  <c r="AD221" i="4" s="1"/>
  <c r="F230" i="3"/>
  <c r="AC221" i="4" s="1"/>
  <c r="E230" i="3"/>
  <c r="AB221" i="4" s="1"/>
  <c r="C230" i="3"/>
  <c r="B230" i="3"/>
  <c r="V229" i="3"/>
  <c r="G229" i="3"/>
  <c r="AD220" i="4" s="1"/>
  <c r="F229" i="3"/>
  <c r="AC220" i="4" s="1"/>
  <c r="E229" i="3"/>
  <c r="AB220" i="4" s="1"/>
  <c r="C229" i="3"/>
  <c r="B229" i="3"/>
  <c r="V228" i="3"/>
  <c r="G228" i="3"/>
  <c r="AD219" i="4" s="1"/>
  <c r="F228" i="3"/>
  <c r="AC219" i="4" s="1"/>
  <c r="E228" i="3"/>
  <c r="AB219" i="4" s="1"/>
  <c r="C228" i="3"/>
  <c r="B228" i="3"/>
  <c r="V227" i="3"/>
  <c r="G227" i="3"/>
  <c r="AD218" i="4" s="1"/>
  <c r="F227" i="3"/>
  <c r="AC218" i="4" s="1"/>
  <c r="E227" i="3"/>
  <c r="AB218" i="4" s="1"/>
  <c r="C227" i="3"/>
  <c r="B227" i="3"/>
  <c r="V226" i="3"/>
  <c r="G226" i="3"/>
  <c r="AD217" i="4" s="1"/>
  <c r="F226" i="3"/>
  <c r="AC217" i="4" s="1"/>
  <c r="E226" i="3"/>
  <c r="AB217" i="4" s="1"/>
  <c r="C226" i="3"/>
  <c r="B226" i="3"/>
  <c r="V225" i="3"/>
  <c r="F225" i="3"/>
  <c r="AC216" i="4" s="1"/>
  <c r="E225" i="3"/>
  <c r="AB216" i="4" s="1"/>
  <c r="C225" i="3"/>
  <c r="B225" i="3"/>
  <c r="V224" i="3"/>
  <c r="G224" i="3"/>
  <c r="AD215" i="4" s="1"/>
  <c r="F224" i="3"/>
  <c r="AC215" i="4" s="1"/>
  <c r="E224" i="3"/>
  <c r="AB215" i="4" s="1"/>
  <c r="C224" i="3"/>
  <c r="B224" i="3"/>
  <c r="V223" i="3"/>
  <c r="G223" i="3"/>
  <c r="AD214" i="4" s="1"/>
  <c r="F223" i="3"/>
  <c r="AC214" i="4" s="1"/>
  <c r="E223" i="3"/>
  <c r="AB214" i="4" s="1"/>
  <c r="C223" i="3"/>
  <c r="B223" i="3"/>
  <c r="V222" i="3"/>
  <c r="G222" i="3"/>
  <c r="AD213" i="4" s="1"/>
  <c r="F222" i="3"/>
  <c r="AC213" i="4" s="1"/>
  <c r="E222" i="3"/>
  <c r="AB213" i="4" s="1"/>
  <c r="C222" i="3"/>
  <c r="B222" i="3"/>
  <c r="V221" i="3"/>
  <c r="F221" i="3"/>
  <c r="AC212" i="4" s="1"/>
  <c r="E221" i="3"/>
  <c r="AB212" i="4" s="1"/>
  <c r="C221" i="3"/>
  <c r="B221" i="3"/>
  <c r="V220" i="3"/>
  <c r="G220" i="3"/>
  <c r="AD211" i="4" s="1"/>
  <c r="F220" i="3"/>
  <c r="AC211" i="4" s="1"/>
  <c r="E220" i="3"/>
  <c r="AB211" i="4" s="1"/>
  <c r="C220" i="3"/>
  <c r="B220" i="3"/>
  <c r="V219" i="3"/>
  <c r="G219" i="3"/>
  <c r="AD210" i="4" s="1"/>
  <c r="F219" i="3"/>
  <c r="AC210" i="4" s="1"/>
  <c r="E219" i="3"/>
  <c r="AB210" i="4" s="1"/>
  <c r="C219" i="3"/>
  <c r="B219" i="3"/>
  <c r="V218" i="3"/>
  <c r="G218" i="3"/>
  <c r="AD209" i="4" s="1"/>
  <c r="F218" i="3"/>
  <c r="AC209" i="4" s="1"/>
  <c r="E218" i="3"/>
  <c r="AB209" i="4" s="1"/>
  <c r="C218" i="3"/>
  <c r="B218" i="3"/>
  <c r="V217" i="3"/>
  <c r="G217" i="3"/>
  <c r="AD208" i="4" s="1"/>
  <c r="F217" i="3"/>
  <c r="AC208" i="4" s="1"/>
  <c r="E217" i="3"/>
  <c r="AB208" i="4" s="1"/>
  <c r="C217" i="3"/>
  <c r="B217" i="3"/>
  <c r="V216" i="3"/>
  <c r="G216" i="3"/>
  <c r="AD207" i="4" s="1"/>
  <c r="F216" i="3"/>
  <c r="AC207" i="4" s="1"/>
  <c r="E216" i="3"/>
  <c r="AB207" i="4" s="1"/>
  <c r="C216" i="3"/>
  <c r="B216" i="3"/>
  <c r="V215" i="3"/>
  <c r="G215" i="3"/>
  <c r="AD206" i="4" s="1"/>
  <c r="F215" i="3"/>
  <c r="AC206" i="4" s="1"/>
  <c r="E215" i="3"/>
  <c r="AB206" i="4" s="1"/>
  <c r="C215" i="3"/>
  <c r="B215" i="3"/>
  <c r="V214" i="3"/>
  <c r="G214" i="3"/>
  <c r="AD205" i="4" s="1"/>
  <c r="F214" i="3"/>
  <c r="AC205" i="4" s="1"/>
  <c r="E214" i="3"/>
  <c r="AB205" i="4" s="1"/>
  <c r="C214" i="3"/>
  <c r="B214" i="3"/>
  <c r="D214" i="3" s="1"/>
  <c r="I214" i="3" s="1"/>
  <c r="V213" i="3"/>
  <c r="G213" i="3"/>
  <c r="AD204" i="4" s="1"/>
  <c r="F213" i="3"/>
  <c r="AC204" i="4" s="1"/>
  <c r="E213" i="3"/>
  <c r="AB204" i="4" s="1"/>
  <c r="C213" i="3"/>
  <c r="B213" i="3"/>
  <c r="V212" i="3"/>
  <c r="F212" i="3"/>
  <c r="E212" i="3"/>
  <c r="AB203" i="4" s="1"/>
  <c r="C212" i="3"/>
  <c r="B212" i="3"/>
  <c r="V211" i="3"/>
  <c r="G211" i="3"/>
  <c r="AD202" i="4" s="1"/>
  <c r="F211" i="3"/>
  <c r="AC202" i="4" s="1"/>
  <c r="E211" i="3"/>
  <c r="AB202" i="4" s="1"/>
  <c r="C211" i="3"/>
  <c r="B211" i="3"/>
  <c r="V210" i="3"/>
  <c r="G210" i="3"/>
  <c r="AD201" i="4" s="1"/>
  <c r="F210" i="3"/>
  <c r="AC201" i="4" s="1"/>
  <c r="E210" i="3"/>
  <c r="AB201" i="4" s="1"/>
  <c r="C210" i="3"/>
  <c r="B210" i="3"/>
  <c r="V209" i="3"/>
  <c r="G209" i="3"/>
  <c r="AD200" i="4" s="1"/>
  <c r="F209" i="3"/>
  <c r="AC200" i="4" s="1"/>
  <c r="E209" i="3"/>
  <c r="AB200" i="4" s="1"/>
  <c r="C209" i="3"/>
  <c r="B209" i="3"/>
  <c r="V208" i="3"/>
  <c r="G208" i="3"/>
  <c r="AD199" i="4" s="1"/>
  <c r="F208" i="3"/>
  <c r="AC199" i="4" s="1"/>
  <c r="E208" i="3"/>
  <c r="AB199" i="4" s="1"/>
  <c r="C208" i="3"/>
  <c r="B208" i="3"/>
  <c r="V207" i="3"/>
  <c r="G207" i="3"/>
  <c r="AD198" i="4" s="1"/>
  <c r="F207" i="3"/>
  <c r="AC198" i="4" s="1"/>
  <c r="E207" i="3"/>
  <c r="AB198" i="4" s="1"/>
  <c r="C207" i="3"/>
  <c r="B207" i="3"/>
  <c r="V206" i="3"/>
  <c r="G206" i="3"/>
  <c r="AD197" i="4" s="1"/>
  <c r="F206" i="3"/>
  <c r="AC197" i="4" s="1"/>
  <c r="E206" i="3"/>
  <c r="AB197" i="4" s="1"/>
  <c r="C206" i="3"/>
  <c r="B206" i="3"/>
  <c r="V205" i="3"/>
  <c r="F205" i="3"/>
  <c r="AC196" i="4" s="1"/>
  <c r="E205" i="3"/>
  <c r="AB196" i="4" s="1"/>
  <c r="C205" i="3"/>
  <c r="B205" i="3"/>
  <c r="V204" i="3"/>
  <c r="E204" i="3"/>
  <c r="AB195" i="4" s="1"/>
  <c r="C204" i="3"/>
  <c r="B204" i="3"/>
  <c r="D204" i="3" s="1"/>
  <c r="I204" i="3" s="1"/>
  <c r="V203" i="3"/>
  <c r="E203" i="3"/>
  <c r="C203" i="3"/>
  <c r="B203" i="3"/>
  <c r="V202" i="3"/>
  <c r="G202" i="3"/>
  <c r="AD193" i="4" s="1"/>
  <c r="F202" i="3"/>
  <c r="AC193" i="4" s="1"/>
  <c r="E202" i="3"/>
  <c r="AB193" i="4" s="1"/>
  <c r="C202" i="3"/>
  <c r="B202" i="3"/>
  <c r="V201" i="3"/>
  <c r="G201" i="3"/>
  <c r="AD192" i="4" s="1"/>
  <c r="F201" i="3"/>
  <c r="AC192" i="4" s="1"/>
  <c r="E201" i="3"/>
  <c r="AB192" i="4" s="1"/>
  <c r="C201" i="3"/>
  <c r="B201" i="3"/>
  <c r="V200" i="3"/>
  <c r="F200" i="3"/>
  <c r="AC191" i="4" s="1"/>
  <c r="E200" i="3"/>
  <c r="AB191" i="4" s="1"/>
  <c r="C200" i="3"/>
  <c r="B200" i="3"/>
  <c r="V199" i="3"/>
  <c r="G199" i="3"/>
  <c r="AD190" i="4" s="1"/>
  <c r="F199" i="3"/>
  <c r="AC190" i="4" s="1"/>
  <c r="E199" i="3"/>
  <c r="AB190" i="4" s="1"/>
  <c r="C199" i="3"/>
  <c r="B199" i="3"/>
  <c r="V198" i="3"/>
  <c r="G198" i="3"/>
  <c r="AD189" i="4" s="1"/>
  <c r="F198" i="3"/>
  <c r="AC189" i="4" s="1"/>
  <c r="E198" i="3"/>
  <c r="AB189" i="4" s="1"/>
  <c r="C198" i="3"/>
  <c r="B198" i="3"/>
  <c r="V197" i="3"/>
  <c r="F197" i="3"/>
  <c r="AC188" i="4" s="1"/>
  <c r="E197" i="3"/>
  <c r="AB188" i="4" s="1"/>
  <c r="C197" i="3"/>
  <c r="B197" i="3"/>
  <c r="V196" i="3"/>
  <c r="G196" i="3"/>
  <c r="AD187" i="4" s="1"/>
  <c r="F196" i="3"/>
  <c r="AC187" i="4" s="1"/>
  <c r="E196" i="3"/>
  <c r="AB187" i="4" s="1"/>
  <c r="C196" i="3"/>
  <c r="B196" i="3"/>
  <c r="V195" i="3"/>
  <c r="G195" i="3"/>
  <c r="AD186" i="4" s="1"/>
  <c r="F195" i="3"/>
  <c r="AC186" i="4" s="1"/>
  <c r="E195" i="3"/>
  <c r="AB186" i="4" s="1"/>
  <c r="C195" i="3"/>
  <c r="B195" i="3"/>
  <c r="V194" i="3"/>
  <c r="F194" i="3"/>
  <c r="AC185" i="4" s="1"/>
  <c r="E194" i="3"/>
  <c r="AB185" i="4" s="1"/>
  <c r="C194" i="3"/>
  <c r="B194" i="3"/>
  <c r="V193" i="3"/>
  <c r="G193" i="3"/>
  <c r="AD184" i="4" s="1"/>
  <c r="F193" i="3"/>
  <c r="AC184" i="4" s="1"/>
  <c r="E193" i="3"/>
  <c r="AB184" i="4" s="1"/>
  <c r="C193" i="3"/>
  <c r="B193" i="3"/>
  <c r="V192" i="3"/>
  <c r="G192" i="3"/>
  <c r="AD183" i="4" s="1"/>
  <c r="F192" i="3"/>
  <c r="AC183" i="4" s="1"/>
  <c r="E192" i="3"/>
  <c r="AB183" i="4" s="1"/>
  <c r="C192" i="3"/>
  <c r="B192" i="3"/>
  <c r="V191" i="3"/>
  <c r="F191" i="3"/>
  <c r="AC182" i="4" s="1"/>
  <c r="E191" i="3"/>
  <c r="AB182" i="4" s="1"/>
  <c r="C191" i="3"/>
  <c r="B191" i="3"/>
  <c r="V190" i="3"/>
  <c r="G190" i="3"/>
  <c r="AD181" i="4" s="1"/>
  <c r="F190" i="3"/>
  <c r="AC181" i="4" s="1"/>
  <c r="E190" i="3"/>
  <c r="AB181" i="4" s="1"/>
  <c r="C190" i="3"/>
  <c r="B190" i="3"/>
  <c r="V189" i="3"/>
  <c r="G189" i="3"/>
  <c r="AD180" i="4" s="1"/>
  <c r="F189" i="3"/>
  <c r="AC180" i="4" s="1"/>
  <c r="E189" i="3"/>
  <c r="AB180" i="4" s="1"/>
  <c r="C189" i="3"/>
  <c r="B189" i="3"/>
  <c r="V188" i="3"/>
  <c r="F188" i="3"/>
  <c r="AC179" i="4" s="1"/>
  <c r="E188" i="3"/>
  <c r="AB179" i="4" s="1"/>
  <c r="C188" i="3"/>
  <c r="B188" i="3"/>
  <c r="V187" i="3"/>
  <c r="G187" i="3"/>
  <c r="AD178" i="4" s="1"/>
  <c r="F187" i="3"/>
  <c r="AC178" i="4" s="1"/>
  <c r="E187" i="3"/>
  <c r="AB178" i="4" s="1"/>
  <c r="C187" i="3"/>
  <c r="B187" i="3"/>
  <c r="V186" i="3"/>
  <c r="G186" i="3"/>
  <c r="AD177" i="4" s="1"/>
  <c r="F186" i="3"/>
  <c r="AC177" i="4" s="1"/>
  <c r="E186" i="3"/>
  <c r="AB177" i="4" s="1"/>
  <c r="C186" i="3"/>
  <c r="B186" i="3"/>
  <c r="V185" i="3"/>
  <c r="F185" i="3"/>
  <c r="E185" i="3"/>
  <c r="AB176" i="4" s="1"/>
  <c r="C185" i="3"/>
  <c r="B185" i="3"/>
  <c r="V184" i="3"/>
  <c r="G184" i="3"/>
  <c r="AD175" i="4" s="1"/>
  <c r="F184" i="3"/>
  <c r="AC175" i="4" s="1"/>
  <c r="E184" i="3"/>
  <c r="AB175" i="4" s="1"/>
  <c r="C184" i="3"/>
  <c r="B184" i="3"/>
  <c r="V183" i="3"/>
  <c r="G183" i="3"/>
  <c r="AD174" i="4" s="1"/>
  <c r="F183" i="3"/>
  <c r="AC174" i="4" s="1"/>
  <c r="E183" i="3"/>
  <c r="AB174" i="4" s="1"/>
  <c r="C183" i="3"/>
  <c r="B183" i="3"/>
  <c r="V182" i="3"/>
  <c r="F182" i="3"/>
  <c r="AC173" i="4" s="1"/>
  <c r="E182" i="3"/>
  <c r="AB173" i="4" s="1"/>
  <c r="C182" i="3"/>
  <c r="B182" i="3"/>
  <c r="V181" i="3"/>
  <c r="G181" i="3"/>
  <c r="AD172" i="4" s="1"/>
  <c r="F181" i="3"/>
  <c r="AC172" i="4" s="1"/>
  <c r="E181" i="3"/>
  <c r="AB172" i="4" s="1"/>
  <c r="C181" i="3"/>
  <c r="B181" i="3"/>
  <c r="V180" i="3"/>
  <c r="G180" i="3"/>
  <c r="AD171" i="4" s="1"/>
  <c r="F180" i="3"/>
  <c r="AC171" i="4" s="1"/>
  <c r="E180" i="3"/>
  <c r="AB171" i="4" s="1"/>
  <c r="C180" i="3"/>
  <c r="B180" i="3"/>
  <c r="V179" i="3"/>
  <c r="F179" i="3"/>
  <c r="AC170" i="4" s="1"/>
  <c r="E179" i="3"/>
  <c r="AB170" i="4" s="1"/>
  <c r="C179" i="3"/>
  <c r="B179" i="3"/>
  <c r="V178" i="3"/>
  <c r="G178" i="3"/>
  <c r="AD169" i="4" s="1"/>
  <c r="F178" i="3"/>
  <c r="AC169" i="4" s="1"/>
  <c r="E178" i="3"/>
  <c r="AB169" i="4" s="1"/>
  <c r="C178" i="3"/>
  <c r="B178" i="3"/>
  <c r="V177" i="3"/>
  <c r="F177" i="3"/>
  <c r="AC168" i="4" s="1"/>
  <c r="E177" i="3"/>
  <c r="AB168" i="4" s="1"/>
  <c r="C177" i="3"/>
  <c r="B177" i="3"/>
  <c r="V176" i="3"/>
  <c r="G176" i="3"/>
  <c r="AD167" i="4" s="1"/>
  <c r="F176" i="3"/>
  <c r="AC167" i="4" s="1"/>
  <c r="E176" i="3"/>
  <c r="AB167" i="4" s="1"/>
  <c r="C176" i="3"/>
  <c r="B176" i="3"/>
  <c r="V175" i="3"/>
  <c r="G175" i="3"/>
  <c r="AD166" i="4" s="1"/>
  <c r="F175" i="3"/>
  <c r="AC166" i="4" s="1"/>
  <c r="E175" i="3"/>
  <c r="AB166" i="4" s="1"/>
  <c r="C175" i="3"/>
  <c r="B175" i="3"/>
  <c r="V174" i="3"/>
  <c r="G174" i="3"/>
  <c r="AD165" i="4" s="1"/>
  <c r="F174" i="3"/>
  <c r="AC165" i="4" s="1"/>
  <c r="E174" i="3"/>
  <c r="AB165" i="4" s="1"/>
  <c r="C174" i="3"/>
  <c r="B174" i="3"/>
  <c r="V173" i="3"/>
  <c r="F173" i="3"/>
  <c r="AC164" i="4" s="1"/>
  <c r="E173" i="3"/>
  <c r="AB164" i="4" s="1"/>
  <c r="C173" i="3"/>
  <c r="B173" i="3"/>
  <c r="V172" i="3"/>
  <c r="G172" i="3"/>
  <c r="AD163" i="4" s="1"/>
  <c r="F172" i="3"/>
  <c r="AC163" i="4" s="1"/>
  <c r="E172" i="3"/>
  <c r="AB163" i="4" s="1"/>
  <c r="C172" i="3"/>
  <c r="B172" i="3"/>
  <c r="V171" i="3"/>
  <c r="G171" i="3"/>
  <c r="AD162" i="4" s="1"/>
  <c r="F171" i="3"/>
  <c r="AC162" i="4" s="1"/>
  <c r="E171" i="3"/>
  <c r="AB162" i="4" s="1"/>
  <c r="C171" i="3"/>
  <c r="B171" i="3"/>
  <c r="V170" i="3"/>
  <c r="G170" i="3"/>
  <c r="AD161" i="4" s="1"/>
  <c r="F170" i="3"/>
  <c r="AC161" i="4" s="1"/>
  <c r="E170" i="3"/>
  <c r="AB161" i="4" s="1"/>
  <c r="C170" i="3"/>
  <c r="B170" i="3"/>
  <c r="V169" i="3"/>
  <c r="G169" i="3"/>
  <c r="AD160" i="4" s="1"/>
  <c r="F169" i="3"/>
  <c r="AC160" i="4" s="1"/>
  <c r="E169" i="3"/>
  <c r="AB160" i="4" s="1"/>
  <c r="C169" i="3"/>
  <c r="B169" i="3"/>
  <c r="V168" i="3"/>
  <c r="G168" i="3"/>
  <c r="AD159" i="4" s="1"/>
  <c r="F168" i="3"/>
  <c r="AC159" i="4" s="1"/>
  <c r="E168" i="3"/>
  <c r="AB159" i="4" s="1"/>
  <c r="C168" i="3"/>
  <c r="B168" i="3"/>
  <c r="V167" i="3"/>
  <c r="G167" i="3"/>
  <c r="F167" i="3"/>
  <c r="AC158" i="4" s="1"/>
  <c r="E167" i="3"/>
  <c r="AB158" i="4" s="1"/>
  <c r="C167" i="3"/>
  <c r="B167" i="3"/>
  <c r="V166" i="3"/>
  <c r="G166" i="3"/>
  <c r="AD157" i="4" s="1"/>
  <c r="F166" i="3"/>
  <c r="AC157" i="4" s="1"/>
  <c r="E166" i="3"/>
  <c r="AB157" i="4" s="1"/>
  <c r="C166" i="3"/>
  <c r="B166" i="3"/>
  <c r="V165" i="3"/>
  <c r="F165" i="3"/>
  <c r="AC156" i="4" s="1"/>
  <c r="E165" i="3"/>
  <c r="AB156" i="4" s="1"/>
  <c r="C165" i="3"/>
  <c r="B165" i="3"/>
  <c r="V164" i="3"/>
  <c r="F164" i="3"/>
  <c r="E164" i="3"/>
  <c r="AB155" i="4" s="1"/>
  <c r="C164" i="3"/>
  <c r="B164" i="3"/>
  <c r="V163" i="3"/>
  <c r="F163" i="3"/>
  <c r="AC154" i="4" s="1"/>
  <c r="E163" i="3"/>
  <c r="AB154" i="4" s="1"/>
  <c r="C163" i="3"/>
  <c r="B163" i="3"/>
  <c r="V162" i="3"/>
  <c r="G162" i="3"/>
  <c r="AD153" i="4" s="1"/>
  <c r="F162" i="3"/>
  <c r="AC153" i="4" s="1"/>
  <c r="E162" i="3"/>
  <c r="AB153" i="4" s="1"/>
  <c r="C162" i="3"/>
  <c r="B162" i="3"/>
  <c r="V161" i="3"/>
  <c r="G161" i="3"/>
  <c r="AD152" i="4" s="1"/>
  <c r="F161" i="3"/>
  <c r="AC152" i="4" s="1"/>
  <c r="E161" i="3"/>
  <c r="AB152" i="4" s="1"/>
  <c r="C161" i="3"/>
  <c r="B161" i="3"/>
  <c r="V160" i="3"/>
  <c r="F160" i="3"/>
  <c r="AC151" i="4" s="1"/>
  <c r="E160" i="3"/>
  <c r="AB151" i="4" s="1"/>
  <c r="C160" i="3"/>
  <c r="B160" i="3"/>
  <c r="V159" i="3"/>
  <c r="E159" i="3"/>
  <c r="AB150" i="4" s="1"/>
  <c r="C159" i="3"/>
  <c r="B159" i="3"/>
  <c r="V158" i="3"/>
  <c r="E158" i="3"/>
  <c r="AB149" i="4" s="1"/>
  <c r="C158" i="3"/>
  <c r="B158" i="3"/>
  <c r="V157" i="3"/>
  <c r="F157" i="3"/>
  <c r="AC148" i="4" s="1"/>
  <c r="E157" i="3"/>
  <c r="AB148" i="4" s="1"/>
  <c r="C157" i="3"/>
  <c r="B157" i="3"/>
  <c r="V156" i="3"/>
  <c r="G156" i="3"/>
  <c r="AD147" i="4" s="1"/>
  <c r="F156" i="3"/>
  <c r="AC147" i="4" s="1"/>
  <c r="E156" i="3"/>
  <c r="AB147" i="4" s="1"/>
  <c r="C156" i="3"/>
  <c r="B156" i="3"/>
  <c r="V155" i="3"/>
  <c r="G155" i="3"/>
  <c r="AD146" i="4" s="1"/>
  <c r="F155" i="3"/>
  <c r="AC146" i="4" s="1"/>
  <c r="E155" i="3"/>
  <c r="AB146" i="4" s="1"/>
  <c r="C155" i="3"/>
  <c r="B155" i="3"/>
  <c r="V154" i="3"/>
  <c r="G154" i="3"/>
  <c r="AD145" i="4" s="1"/>
  <c r="F154" i="3"/>
  <c r="AC145" i="4" s="1"/>
  <c r="E154" i="3"/>
  <c r="AB145" i="4" s="1"/>
  <c r="C154" i="3"/>
  <c r="B154" i="3"/>
  <c r="V153" i="3"/>
  <c r="F153" i="3"/>
  <c r="AC144" i="4" s="1"/>
  <c r="E153" i="3"/>
  <c r="AB144" i="4" s="1"/>
  <c r="C153" i="3"/>
  <c r="B153" i="3"/>
  <c r="V152" i="3"/>
  <c r="F152" i="3"/>
  <c r="E152" i="3"/>
  <c r="AB143" i="4" s="1"/>
  <c r="C152" i="3"/>
  <c r="B152" i="3"/>
  <c r="V151" i="3"/>
  <c r="G151" i="3"/>
  <c r="AD142" i="4" s="1"/>
  <c r="F151" i="3"/>
  <c r="AC142" i="4" s="1"/>
  <c r="E151" i="3"/>
  <c r="AB142" i="4" s="1"/>
  <c r="C151" i="3"/>
  <c r="B151" i="3"/>
  <c r="V150" i="3"/>
  <c r="F150" i="3"/>
  <c r="AC141" i="4" s="1"/>
  <c r="E150" i="3"/>
  <c r="AB141" i="4" s="1"/>
  <c r="C150" i="3"/>
  <c r="B150" i="3"/>
  <c r="V149" i="3"/>
  <c r="G149" i="3"/>
  <c r="AD140" i="4" s="1"/>
  <c r="F149" i="3"/>
  <c r="AC140" i="4" s="1"/>
  <c r="E149" i="3"/>
  <c r="AB140" i="4" s="1"/>
  <c r="C149" i="3"/>
  <c r="B149" i="3"/>
  <c r="V148" i="3"/>
  <c r="G148" i="3"/>
  <c r="AD139" i="4" s="1"/>
  <c r="F148" i="3"/>
  <c r="AC139" i="4" s="1"/>
  <c r="E148" i="3"/>
  <c r="AB139" i="4" s="1"/>
  <c r="C148" i="3"/>
  <c r="B148" i="3"/>
  <c r="V147" i="3"/>
  <c r="G147" i="3"/>
  <c r="AD138" i="4" s="1"/>
  <c r="F147" i="3"/>
  <c r="AC138" i="4" s="1"/>
  <c r="E147" i="3"/>
  <c r="AB138" i="4" s="1"/>
  <c r="C147" i="3"/>
  <c r="B147" i="3"/>
  <c r="D147" i="3" s="1"/>
  <c r="I147" i="3" s="1"/>
  <c r="V146" i="3"/>
  <c r="F146" i="3"/>
  <c r="AC137" i="4" s="1"/>
  <c r="E146" i="3"/>
  <c r="AB137" i="4" s="1"/>
  <c r="C146" i="3"/>
  <c r="B146" i="3"/>
  <c r="V145" i="3"/>
  <c r="G145" i="3"/>
  <c r="AD136" i="4" s="1"/>
  <c r="F145" i="3"/>
  <c r="AC136" i="4" s="1"/>
  <c r="E145" i="3"/>
  <c r="AB136" i="4" s="1"/>
  <c r="C145" i="3"/>
  <c r="B145" i="3"/>
  <c r="V144" i="3"/>
  <c r="G144" i="3"/>
  <c r="AD135" i="4" s="1"/>
  <c r="F144" i="3"/>
  <c r="AC135" i="4" s="1"/>
  <c r="E144" i="3"/>
  <c r="AB135" i="4" s="1"/>
  <c r="C144" i="3"/>
  <c r="B144" i="3"/>
  <c r="V143" i="3"/>
  <c r="G143" i="3"/>
  <c r="AD134" i="4" s="1"/>
  <c r="F143" i="3"/>
  <c r="AC134" i="4" s="1"/>
  <c r="E143" i="3"/>
  <c r="AB134" i="4" s="1"/>
  <c r="C143" i="3"/>
  <c r="B143" i="3"/>
  <c r="V142" i="3"/>
  <c r="G142" i="3"/>
  <c r="AD133" i="4" s="1"/>
  <c r="F142" i="3"/>
  <c r="AC133" i="4" s="1"/>
  <c r="E142" i="3"/>
  <c r="AB133" i="4" s="1"/>
  <c r="C142" i="3"/>
  <c r="B142" i="3"/>
  <c r="V141" i="3"/>
  <c r="G141" i="3"/>
  <c r="AD132" i="4" s="1"/>
  <c r="F141" i="3"/>
  <c r="AC132" i="4" s="1"/>
  <c r="E141" i="3"/>
  <c r="AB132" i="4" s="1"/>
  <c r="C141" i="3"/>
  <c r="B141" i="3"/>
  <c r="V140" i="3"/>
  <c r="F140" i="3"/>
  <c r="AC131" i="4" s="1"/>
  <c r="E140" i="3"/>
  <c r="AB131" i="4" s="1"/>
  <c r="C140" i="3"/>
  <c r="B140" i="3"/>
  <c r="V139" i="3"/>
  <c r="G139" i="3"/>
  <c r="AD130" i="4" s="1"/>
  <c r="F139" i="3"/>
  <c r="AC130" i="4" s="1"/>
  <c r="E139" i="3"/>
  <c r="AB130" i="4" s="1"/>
  <c r="C139" i="3"/>
  <c r="B139" i="3"/>
  <c r="V138" i="3"/>
  <c r="G138" i="3"/>
  <c r="AD129" i="4" s="1"/>
  <c r="F138" i="3"/>
  <c r="AC129" i="4" s="1"/>
  <c r="E138" i="3"/>
  <c r="AB129" i="4" s="1"/>
  <c r="C138" i="3"/>
  <c r="B138" i="3"/>
  <c r="V137" i="3"/>
  <c r="G137" i="3"/>
  <c r="AD128" i="4" s="1"/>
  <c r="F137" i="3"/>
  <c r="AC128" i="4" s="1"/>
  <c r="E137" i="3"/>
  <c r="AB128" i="4" s="1"/>
  <c r="C137" i="3"/>
  <c r="B137" i="3"/>
  <c r="V136" i="3"/>
  <c r="G136" i="3"/>
  <c r="AD127" i="4" s="1"/>
  <c r="F136" i="3"/>
  <c r="AC127" i="4" s="1"/>
  <c r="E136" i="3"/>
  <c r="AB127" i="4" s="1"/>
  <c r="C136" i="3"/>
  <c r="B136" i="3"/>
  <c r="V135" i="3"/>
  <c r="G135" i="3"/>
  <c r="AD126" i="4" s="1"/>
  <c r="F135" i="3"/>
  <c r="AC126" i="4" s="1"/>
  <c r="E135" i="3"/>
  <c r="AB126" i="4" s="1"/>
  <c r="C135" i="3"/>
  <c r="B135" i="3"/>
  <c r="V134" i="3"/>
  <c r="G134" i="3"/>
  <c r="AD125" i="4" s="1"/>
  <c r="F134" i="3"/>
  <c r="AC125" i="4" s="1"/>
  <c r="E134" i="3"/>
  <c r="AB125" i="4" s="1"/>
  <c r="C134" i="3"/>
  <c r="B134" i="3"/>
  <c r="D134" i="3" s="1"/>
  <c r="I134" i="3" s="1"/>
  <c r="V133" i="3"/>
  <c r="G133" i="3"/>
  <c r="AD124" i="4" s="1"/>
  <c r="F133" i="3"/>
  <c r="AC124" i="4" s="1"/>
  <c r="E133" i="3"/>
  <c r="AB124" i="4" s="1"/>
  <c r="C133" i="3"/>
  <c r="B133" i="3"/>
  <c r="V132" i="3"/>
  <c r="F132" i="3"/>
  <c r="AC123" i="4" s="1"/>
  <c r="E132" i="3"/>
  <c r="AB123" i="4" s="1"/>
  <c r="C132" i="3"/>
  <c r="B132" i="3"/>
  <c r="V131" i="3"/>
  <c r="G131" i="3"/>
  <c r="AD122" i="4" s="1"/>
  <c r="F131" i="3"/>
  <c r="AC122" i="4" s="1"/>
  <c r="E131" i="3"/>
  <c r="AB122" i="4" s="1"/>
  <c r="C131" i="3"/>
  <c r="B131" i="3"/>
  <c r="V130" i="3"/>
  <c r="G130" i="3"/>
  <c r="AD121" i="4" s="1"/>
  <c r="F130" i="3"/>
  <c r="AC121" i="4" s="1"/>
  <c r="E130" i="3"/>
  <c r="AB121" i="4" s="1"/>
  <c r="C130" i="3"/>
  <c r="B130" i="3"/>
  <c r="V129" i="3"/>
  <c r="G129" i="3"/>
  <c r="AD120" i="4" s="1"/>
  <c r="F129" i="3"/>
  <c r="AC120" i="4" s="1"/>
  <c r="E129" i="3"/>
  <c r="AB120" i="4" s="1"/>
  <c r="C129" i="3"/>
  <c r="B129" i="3"/>
  <c r="V128" i="3"/>
  <c r="G128" i="3"/>
  <c r="AD119" i="4" s="1"/>
  <c r="F128" i="3"/>
  <c r="AC119" i="4" s="1"/>
  <c r="E128" i="3"/>
  <c r="AB119" i="4" s="1"/>
  <c r="C128" i="3"/>
  <c r="B128" i="3"/>
  <c r="V127" i="3"/>
  <c r="G127" i="3"/>
  <c r="AD118" i="4" s="1"/>
  <c r="F127" i="3"/>
  <c r="AC118" i="4" s="1"/>
  <c r="E127" i="3"/>
  <c r="AB118" i="4" s="1"/>
  <c r="C127" i="3"/>
  <c r="B127" i="3"/>
  <c r="V126" i="3"/>
  <c r="G126" i="3"/>
  <c r="AD117" i="4" s="1"/>
  <c r="F126" i="3"/>
  <c r="AC117" i="4" s="1"/>
  <c r="E126" i="3"/>
  <c r="AB117" i="4" s="1"/>
  <c r="C126" i="3"/>
  <c r="B126" i="3"/>
  <c r="V125" i="3"/>
  <c r="G125" i="3"/>
  <c r="AD116" i="4" s="1"/>
  <c r="F125" i="3"/>
  <c r="AC116" i="4" s="1"/>
  <c r="E125" i="3"/>
  <c r="AB116" i="4" s="1"/>
  <c r="C125" i="3"/>
  <c r="B125" i="3"/>
  <c r="V124" i="3"/>
  <c r="G124" i="3"/>
  <c r="AD115" i="4" s="1"/>
  <c r="F124" i="3"/>
  <c r="AC115" i="4" s="1"/>
  <c r="E124" i="3"/>
  <c r="AB115" i="4" s="1"/>
  <c r="C124" i="3"/>
  <c r="B124" i="3"/>
  <c r="V123" i="3"/>
  <c r="F123" i="3"/>
  <c r="AC114" i="4" s="1"/>
  <c r="E123" i="3"/>
  <c r="AB114" i="4" s="1"/>
  <c r="C123" i="3"/>
  <c r="B123" i="3"/>
  <c r="V122" i="3"/>
  <c r="E122" i="3"/>
  <c r="AB113" i="4" s="1"/>
  <c r="C122" i="3"/>
  <c r="B122" i="3"/>
  <c r="V121" i="3"/>
  <c r="E121" i="3"/>
  <c r="AB112" i="4" s="1"/>
  <c r="C121" i="3"/>
  <c r="B121" i="3"/>
  <c r="V120" i="3"/>
  <c r="F120" i="3"/>
  <c r="AC111" i="4" s="1"/>
  <c r="E120" i="3"/>
  <c r="AB111" i="4" s="1"/>
  <c r="C120" i="3"/>
  <c r="B120" i="3"/>
  <c r="V119" i="3"/>
  <c r="G119" i="3"/>
  <c r="AD110" i="4" s="1"/>
  <c r="F119" i="3"/>
  <c r="AC110" i="4" s="1"/>
  <c r="E119" i="3"/>
  <c r="AB110" i="4" s="1"/>
  <c r="C119" i="3"/>
  <c r="B119" i="3"/>
  <c r="V118" i="3"/>
  <c r="G118" i="3"/>
  <c r="AD109" i="4" s="1"/>
  <c r="F118" i="3"/>
  <c r="AC109" i="4" s="1"/>
  <c r="E118" i="3"/>
  <c r="AB109" i="4" s="1"/>
  <c r="C118" i="3"/>
  <c r="B118" i="3"/>
  <c r="V117" i="3"/>
  <c r="G117" i="3"/>
  <c r="AD108" i="4" s="1"/>
  <c r="F117" i="3"/>
  <c r="AC108" i="4" s="1"/>
  <c r="E117" i="3"/>
  <c r="AB108" i="4" s="1"/>
  <c r="C117" i="3"/>
  <c r="B117" i="3"/>
  <c r="V116" i="3"/>
  <c r="F116" i="3"/>
  <c r="AC107" i="4" s="1"/>
  <c r="E116" i="3"/>
  <c r="AB107" i="4" s="1"/>
  <c r="C116" i="3"/>
  <c r="B116" i="3"/>
  <c r="V115" i="3"/>
  <c r="G115" i="3"/>
  <c r="AD106" i="4" s="1"/>
  <c r="F115" i="3"/>
  <c r="AC106" i="4" s="1"/>
  <c r="E115" i="3"/>
  <c r="AB106" i="4" s="1"/>
  <c r="C115" i="3"/>
  <c r="B115" i="3"/>
  <c r="D115" i="3" s="1"/>
  <c r="I115" i="3" s="1"/>
  <c r="V114" i="3"/>
  <c r="G114" i="3"/>
  <c r="AD105" i="4" s="1"/>
  <c r="F114" i="3"/>
  <c r="AC105" i="4" s="1"/>
  <c r="E114" i="3"/>
  <c r="AB105" i="4" s="1"/>
  <c r="C114" i="3"/>
  <c r="B114" i="3"/>
  <c r="V113" i="3"/>
  <c r="G113" i="3"/>
  <c r="AD104" i="4" s="1"/>
  <c r="F113" i="3"/>
  <c r="AC104" i="4" s="1"/>
  <c r="E113" i="3"/>
  <c r="AB104" i="4" s="1"/>
  <c r="C113" i="3"/>
  <c r="B113" i="3"/>
  <c r="V112" i="3"/>
  <c r="G112" i="3"/>
  <c r="AD103" i="4" s="1"/>
  <c r="F112" i="3"/>
  <c r="AC103" i="4" s="1"/>
  <c r="E112" i="3"/>
  <c r="AB103" i="4" s="1"/>
  <c r="C112" i="3"/>
  <c r="B112" i="3"/>
  <c r="V111" i="3"/>
  <c r="G111" i="3"/>
  <c r="AD102" i="4" s="1"/>
  <c r="F111" i="3"/>
  <c r="AC102" i="4" s="1"/>
  <c r="E111" i="3"/>
  <c r="AB102" i="4" s="1"/>
  <c r="C111" i="3"/>
  <c r="B111" i="3"/>
  <c r="V110" i="3"/>
  <c r="F110" i="3"/>
  <c r="AC101" i="4" s="1"/>
  <c r="E110" i="3"/>
  <c r="AB101" i="4" s="1"/>
  <c r="C110" i="3"/>
  <c r="B110" i="3"/>
  <c r="V109" i="3"/>
  <c r="G109" i="3"/>
  <c r="AD100" i="4" s="1"/>
  <c r="F109" i="3"/>
  <c r="AC100" i="4" s="1"/>
  <c r="E109" i="3"/>
  <c r="AB100" i="4" s="1"/>
  <c r="C109" i="3"/>
  <c r="B109" i="3"/>
  <c r="V108" i="3"/>
  <c r="G108" i="3"/>
  <c r="AD99" i="4" s="1"/>
  <c r="F108" i="3"/>
  <c r="AC99" i="4" s="1"/>
  <c r="E108" i="3"/>
  <c r="AB99" i="4" s="1"/>
  <c r="C108" i="3"/>
  <c r="B108" i="3"/>
  <c r="V107" i="3"/>
  <c r="F107" i="3"/>
  <c r="AC98" i="4" s="1"/>
  <c r="E107" i="3"/>
  <c r="AB98" i="4" s="1"/>
  <c r="C107" i="3"/>
  <c r="B107" i="3"/>
  <c r="V106" i="3"/>
  <c r="G106" i="3"/>
  <c r="AD97" i="4" s="1"/>
  <c r="F106" i="3"/>
  <c r="AC97" i="4" s="1"/>
  <c r="E106" i="3"/>
  <c r="AB97" i="4" s="1"/>
  <c r="C106" i="3"/>
  <c r="B106" i="3"/>
  <c r="V105" i="3"/>
  <c r="G105" i="3"/>
  <c r="AD96" i="4" s="1"/>
  <c r="F105" i="3"/>
  <c r="AC96" i="4" s="1"/>
  <c r="E105" i="3"/>
  <c r="AB96" i="4" s="1"/>
  <c r="C105" i="3"/>
  <c r="B105" i="3"/>
  <c r="V104" i="3"/>
  <c r="G104" i="3"/>
  <c r="AD95" i="4" s="1"/>
  <c r="F104" i="3"/>
  <c r="AC95" i="4" s="1"/>
  <c r="E104" i="3"/>
  <c r="AB95" i="4" s="1"/>
  <c r="C104" i="3"/>
  <c r="B104" i="3"/>
  <c r="V103" i="3"/>
  <c r="G103" i="3"/>
  <c r="AD94" i="4" s="1"/>
  <c r="F103" i="3"/>
  <c r="AC94" i="4" s="1"/>
  <c r="E103" i="3"/>
  <c r="AB94" i="4" s="1"/>
  <c r="C103" i="3"/>
  <c r="B103" i="3"/>
  <c r="V102" i="3"/>
  <c r="G102" i="3"/>
  <c r="AD93" i="4" s="1"/>
  <c r="F102" i="3"/>
  <c r="AC93" i="4" s="1"/>
  <c r="E102" i="3"/>
  <c r="AB93" i="4" s="1"/>
  <c r="C102" i="3"/>
  <c r="B102" i="3"/>
  <c r="V101" i="3"/>
  <c r="G101" i="3"/>
  <c r="AD92" i="4" s="1"/>
  <c r="F101" i="3"/>
  <c r="AC92" i="4" s="1"/>
  <c r="E101" i="3"/>
  <c r="AB92" i="4" s="1"/>
  <c r="C101" i="3"/>
  <c r="B101" i="3"/>
  <c r="V100" i="3"/>
  <c r="G100" i="3"/>
  <c r="AD91" i="4" s="1"/>
  <c r="F100" i="3"/>
  <c r="AC91" i="4" s="1"/>
  <c r="E100" i="3"/>
  <c r="AB91" i="4" s="1"/>
  <c r="C100" i="3"/>
  <c r="B100" i="3"/>
  <c r="V99" i="3"/>
  <c r="F99" i="3"/>
  <c r="AC90" i="4" s="1"/>
  <c r="E99" i="3"/>
  <c r="AB90" i="4" s="1"/>
  <c r="C99" i="3"/>
  <c r="B99" i="3"/>
  <c r="V98" i="3"/>
  <c r="G98" i="3"/>
  <c r="AD89" i="4" s="1"/>
  <c r="F98" i="3"/>
  <c r="AC89" i="4" s="1"/>
  <c r="E98" i="3"/>
  <c r="AB89" i="4" s="1"/>
  <c r="C98" i="3"/>
  <c r="B98" i="3"/>
  <c r="V97" i="3"/>
  <c r="G97" i="3"/>
  <c r="AD88" i="4" s="1"/>
  <c r="F97" i="3"/>
  <c r="AC88" i="4" s="1"/>
  <c r="E97" i="3"/>
  <c r="AB88" i="4" s="1"/>
  <c r="C97" i="3"/>
  <c r="B97" i="3"/>
  <c r="V94" i="3"/>
  <c r="G94" i="3"/>
  <c r="AD85" i="4" s="1"/>
  <c r="F94" i="3"/>
  <c r="AC85" i="4" s="1"/>
  <c r="E94" i="3"/>
  <c r="AB85" i="4" s="1"/>
  <c r="C94" i="3"/>
  <c r="B94" i="3"/>
  <c r="V93" i="3"/>
  <c r="G93" i="3"/>
  <c r="AD84" i="4" s="1"/>
  <c r="F93" i="3"/>
  <c r="AC84" i="4" s="1"/>
  <c r="E93" i="3"/>
  <c r="AB84" i="4" s="1"/>
  <c r="C93" i="3"/>
  <c r="B93" i="3"/>
  <c r="V92" i="3"/>
  <c r="G92" i="3"/>
  <c r="AD83" i="4" s="1"/>
  <c r="F92" i="3"/>
  <c r="AC83" i="4" s="1"/>
  <c r="E92" i="3"/>
  <c r="AB83" i="4" s="1"/>
  <c r="C92" i="3"/>
  <c r="B92" i="3"/>
  <c r="V91" i="3"/>
  <c r="G91" i="3"/>
  <c r="AD82" i="4" s="1"/>
  <c r="F91" i="3"/>
  <c r="AC82" i="4" s="1"/>
  <c r="E91" i="3"/>
  <c r="AB82" i="4" s="1"/>
  <c r="C91" i="3"/>
  <c r="B91" i="3"/>
  <c r="V90" i="3"/>
  <c r="G90" i="3"/>
  <c r="AD81" i="4" s="1"/>
  <c r="F90" i="3"/>
  <c r="AC81" i="4" s="1"/>
  <c r="E90" i="3"/>
  <c r="AB81" i="4" s="1"/>
  <c r="C90" i="3"/>
  <c r="B90" i="3"/>
  <c r="V89" i="3"/>
  <c r="G89" i="3"/>
  <c r="AD80" i="4" s="1"/>
  <c r="F89" i="3"/>
  <c r="AC80" i="4" s="1"/>
  <c r="E89" i="3"/>
  <c r="AB80" i="4" s="1"/>
  <c r="C89" i="3"/>
  <c r="B89" i="3"/>
  <c r="V88" i="3"/>
  <c r="G88" i="3"/>
  <c r="AD79" i="4" s="1"/>
  <c r="F88" i="3"/>
  <c r="AC79" i="4" s="1"/>
  <c r="E88" i="3"/>
  <c r="AB79" i="4" s="1"/>
  <c r="C88" i="3"/>
  <c r="B88" i="3"/>
  <c r="V87" i="3"/>
  <c r="G87" i="3"/>
  <c r="AD78" i="4" s="1"/>
  <c r="F87" i="3"/>
  <c r="AC78" i="4" s="1"/>
  <c r="E87" i="3"/>
  <c r="AB78" i="4" s="1"/>
  <c r="C87" i="3"/>
  <c r="B87" i="3"/>
  <c r="V86" i="3"/>
  <c r="G86" i="3"/>
  <c r="AD77" i="4" s="1"/>
  <c r="F86" i="3"/>
  <c r="AC77" i="4" s="1"/>
  <c r="E86" i="3"/>
  <c r="AB77" i="4" s="1"/>
  <c r="C86" i="3"/>
  <c r="B86" i="3"/>
  <c r="V85" i="3"/>
  <c r="F85" i="3"/>
  <c r="AC76" i="4" s="1"/>
  <c r="E85" i="3"/>
  <c r="AB76" i="4" s="1"/>
  <c r="C85" i="3"/>
  <c r="B85" i="3"/>
  <c r="V84" i="3"/>
  <c r="E84" i="3"/>
  <c r="AB75" i="4" s="1"/>
  <c r="C84" i="3"/>
  <c r="B84" i="3"/>
  <c r="V83" i="3"/>
  <c r="E83" i="3"/>
  <c r="AB74" i="4" s="1"/>
  <c r="C83" i="3"/>
  <c r="B83" i="3"/>
  <c r="V82" i="3"/>
  <c r="F82" i="3"/>
  <c r="AC73" i="4" s="1"/>
  <c r="E82" i="3"/>
  <c r="AB73" i="4" s="1"/>
  <c r="C82" i="3"/>
  <c r="B82" i="3"/>
  <c r="V81" i="3"/>
  <c r="G81" i="3"/>
  <c r="AD72" i="4" s="1"/>
  <c r="F81" i="3"/>
  <c r="AC72" i="4" s="1"/>
  <c r="E81" i="3"/>
  <c r="AB72" i="4" s="1"/>
  <c r="C81" i="3"/>
  <c r="B81" i="3"/>
  <c r="V80" i="3"/>
  <c r="G80" i="3"/>
  <c r="AD71" i="4" s="1"/>
  <c r="F80" i="3"/>
  <c r="AC71" i="4" s="1"/>
  <c r="E80" i="3"/>
  <c r="AB71" i="4" s="1"/>
  <c r="C80" i="3"/>
  <c r="B80" i="3"/>
  <c r="V79" i="3"/>
  <c r="G79" i="3"/>
  <c r="AD70" i="4" s="1"/>
  <c r="F79" i="3"/>
  <c r="AC70" i="4" s="1"/>
  <c r="E79" i="3"/>
  <c r="AB70" i="4" s="1"/>
  <c r="C79" i="3"/>
  <c r="B79" i="3"/>
  <c r="V78" i="3"/>
  <c r="G78" i="3"/>
  <c r="AD69" i="4" s="1"/>
  <c r="F78" i="3"/>
  <c r="AC69" i="4" s="1"/>
  <c r="E78" i="3"/>
  <c r="AB69" i="4" s="1"/>
  <c r="C78" i="3"/>
  <c r="B78" i="3"/>
  <c r="V77" i="3"/>
  <c r="G77" i="3"/>
  <c r="AD68" i="4" s="1"/>
  <c r="F77" i="3"/>
  <c r="AC68" i="4" s="1"/>
  <c r="E77" i="3"/>
  <c r="AB68" i="4" s="1"/>
  <c r="C77" i="3"/>
  <c r="B77" i="3"/>
  <c r="V76" i="3"/>
  <c r="G76" i="3"/>
  <c r="AD67" i="4" s="1"/>
  <c r="F76" i="3"/>
  <c r="AC67" i="4" s="1"/>
  <c r="E76" i="3"/>
  <c r="AB67" i="4" s="1"/>
  <c r="C76" i="3"/>
  <c r="B76" i="3"/>
  <c r="V75" i="3"/>
  <c r="G75" i="3"/>
  <c r="AD66" i="4" s="1"/>
  <c r="F75" i="3"/>
  <c r="AC66" i="4" s="1"/>
  <c r="E75" i="3"/>
  <c r="AB66" i="4" s="1"/>
  <c r="C75" i="3"/>
  <c r="B75" i="3"/>
  <c r="V74" i="3"/>
  <c r="G74" i="3"/>
  <c r="AD65" i="4" s="1"/>
  <c r="F74" i="3"/>
  <c r="AC65" i="4" s="1"/>
  <c r="E74" i="3"/>
  <c r="AB65" i="4" s="1"/>
  <c r="C74" i="3"/>
  <c r="B74" i="3"/>
  <c r="V73" i="3"/>
  <c r="G73" i="3"/>
  <c r="AD64" i="4" s="1"/>
  <c r="F73" i="3"/>
  <c r="AC64" i="4" s="1"/>
  <c r="E73" i="3"/>
  <c r="AB64" i="4" s="1"/>
  <c r="C73" i="3"/>
  <c r="B73" i="3"/>
  <c r="V72" i="3"/>
  <c r="F72" i="3"/>
  <c r="AC63" i="4" s="1"/>
  <c r="E72" i="3"/>
  <c r="AB63" i="4" s="1"/>
  <c r="C72" i="3"/>
  <c r="B72" i="3"/>
  <c r="V71" i="3"/>
  <c r="G71" i="3"/>
  <c r="AD62" i="4" s="1"/>
  <c r="F71" i="3"/>
  <c r="AC62" i="4" s="1"/>
  <c r="E71" i="3"/>
  <c r="AB62" i="4" s="1"/>
  <c r="C71" i="3"/>
  <c r="B71" i="3"/>
  <c r="V70" i="3"/>
  <c r="G70" i="3"/>
  <c r="F70" i="3"/>
  <c r="AC61" i="4" s="1"/>
  <c r="E70" i="3"/>
  <c r="AB61" i="4" s="1"/>
  <c r="C70" i="3"/>
  <c r="B70" i="3"/>
  <c r="V69" i="3"/>
  <c r="G69" i="3"/>
  <c r="F69" i="3"/>
  <c r="AC60" i="4" s="1"/>
  <c r="E69" i="3"/>
  <c r="AB60" i="4" s="1"/>
  <c r="C69" i="3"/>
  <c r="B69" i="3"/>
  <c r="V68" i="3"/>
  <c r="G68" i="3"/>
  <c r="AD59" i="4" s="1"/>
  <c r="F68" i="3"/>
  <c r="AC59" i="4" s="1"/>
  <c r="E68" i="3"/>
  <c r="AB59" i="4" s="1"/>
  <c r="C68" i="3"/>
  <c r="B68" i="3"/>
  <c r="V67" i="3"/>
  <c r="F67" i="3"/>
  <c r="AC58" i="4" s="1"/>
  <c r="E67" i="3"/>
  <c r="AB58" i="4" s="1"/>
  <c r="C67" i="3"/>
  <c r="B67" i="3"/>
  <c r="V66" i="3"/>
  <c r="G66" i="3"/>
  <c r="AD57" i="4" s="1"/>
  <c r="F66" i="3"/>
  <c r="AC57" i="4" s="1"/>
  <c r="E66" i="3"/>
  <c r="AB57" i="4" s="1"/>
  <c r="C66" i="3"/>
  <c r="B66" i="3"/>
  <c r="V65" i="3"/>
  <c r="G65" i="3"/>
  <c r="AD56" i="4" s="1"/>
  <c r="F65" i="3"/>
  <c r="AC56" i="4" s="1"/>
  <c r="E65" i="3"/>
  <c r="AB56" i="4" s="1"/>
  <c r="C65" i="3"/>
  <c r="B65" i="3"/>
  <c r="V64" i="3"/>
  <c r="G64" i="3"/>
  <c r="AD55" i="4" s="1"/>
  <c r="F64" i="3"/>
  <c r="AC55" i="4" s="1"/>
  <c r="E64" i="3"/>
  <c r="AB55" i="4" s="1"/>
  <c r="C64" i="3"/>
  <c r="B64" i="3"/>
  <c r="V63" i="3"/>
  <c r="F63" i="3"/>
  <c r="AC54" i="4" s="1"/>
  <c r="E63" i="3"/>
  <c r="AB54" i="4" s="1"/>
  <c r="C63" i="3"/>
  <c r="B63" i="3"/>
  <c r="V62" i="3"/>
  <c r="G62" i="3"/>
  <c r="AD53" i="4" s="1"/>
  <c r="F62" i="3"/>
  <c r="AC53" i="4" s="1"/>
  <c r="E62" i="3"/>
  <c r="AB53" i="4" s="1"/>
  <c r="C62" i="3"/>
  <c r="B62" i="3"/>
  <c r="V61" i="3"/>
  <c r="G61" i="3"/>
  <c r="AD52" i="4" s="1"/>
  <c r="F61" i="3"/>
  <c r="AC52" i="4" s="1"/>
  <c r="E61" i="3"/>
  <c r="AB52" i="4" s="1"/>
  <c r="C61" i="3"/>
  <c r="B61" i="3"/>
  <c r="V60" i="3"/>
  <c r="G60" i="3"/>
  <c r="AD51" i="4" s="1"/>
  <c r="F60" i="3"/>
  <c r="AC51" i="4" s="1"/>
  <c r="E60" i="3"/>
  <c r="AB51" i="4" s="1"/>
  <c r="C60" i="3"/>
  <c r="B60" i="3"/>
  <c r="V59" i="3"/>
  <c r="F59" i="3"/>
  <c r="AC50" i="4" s="1"/>
  <c r="E59" i="3"/>
  <c r="AB50" i="4" s="1"/>
  <c r="C59" i="3"/>
  <c r="B59" i="3"/>
  <c r="V58" i="3"/>
  <c r="G58" i="3"/>
  <c r="AD49" i="4" s="1"/>
  <c r="F58" i="3"/>
  <c r="AC49" i="4" s="1"/>
  <c r="E58" i="3"/>
  <c r="AB49" i="4" s="1"/>
  <c r="C58" i="3"/>
  <c r="B58" i="3"/>
  <c r="V57" i="3"/>
  <c r="G57" i="3"/>
  <c r="AD48" i="4" s="1"/>
  <c r="F57" i="3"/>
  <c r="AC48" i="4" s="1"/>
  <c r="E57" i="3"/>
  <c r="AB48" i="4" s="1"/>
  <c r="C57" i="3"/>
  <c r="B57" i="3"/>
  <c r="V56" i="3"/>
  <c r="G56" i="3"/>
  <c r="AD47" i="4" s="1"/>
  <c r="F56" i="3"/>
  <c r="AC47" i="4" s="1"/>
  <c r="E56" i="3"/>
  <c r="AB47" i="4" s="1"/>
  <c r="C56" i="3"/>
  <c r="B56" i="3"/>
  <c r="V55" i="3"/>
  <c r="G55" i="3"/>
  <c r="AD46" i="4" s="1"/>
  <c r="F55" i="3"/>
  <c r="AC46" i="4" s="1"/>
  <c r="E55" i="3"/>
  <c r="AB46" i="4" s="1"/>
  <c r="C55" i="3"/>
  <c r="B55" i="3"/>
  <c r="V54" i="3"/>
  <c r="G54" i="3"/>
  <c r="AD45" i="4" s="1"/>
  <c r="F54" i="3"/>
  <c r="AC45" i="4" s="1"/>
  <c r="E54" i="3"/>
  <c r="AB45" i="4" s="1"/>
  <c r="C54" i="3"/>
  <c r="B54" i="3"/>
  <c r="V53" i="3"/>
  <c r="G53" i="3"/>
  <c r="AD44" i="4" s="1"/>
  <c r="F53" i="3"/>
  <c r="AC44" i="4" s="1"/>
  <c r="E53" i="3"/>
  <c r="AB44" i="4" s="1"/>
  <c r="C53" i="3"/>
  <c r="B53" i="3"/>
  <c r="V52" i="3"/>
  <c r="G52" i="3"/>
  <c r="AD43" i="4" s="1"/>
  <c r="F52" i="3"/>
  <c r="AC43" i="4" s="1"/>
  <c r="E52" i="3"/>
  <c r="AB43" i="4" s="1"/>
  <c r="C52" i="3"/>
  <c r="B52" i="3"/>
  <c r="V51" i="3"/>
  <c r="G51" i="3"/>
  <c r="AD42" i="4" s="1"/>
  <c r="F51" i="3"/>
  <c r="AC42" i="4" s="1"/>
  <c r="E51" i="3"/>
  <c r="AB42" i="4" s="1"/>
  <c r="C51" i="3"/>
  <c r="B51" i="3"/>
  <c r="V50" i="3"/>
  <c r="G50" i="3"/>
  <c r="AD41" i="4" s="1"/>
  <c r="F50" i="3"/>
  <c r="AC41" i="4" s="1"/>
  <c r="E50" i="3"/>
  <c r="AB41" i="4" s="1"/>
  <c r="C50" i="3"/>
  <c r="B50" i="3"/>
  <c r="V49" i="3"/>
  <c r="F49" i="3"/>
  <c r="AC40" i="4" s="1"/>
  <c r="E49" i="3"/>
  <c r="AB40" i="4" s="1"/>
  <c r="C49" i="3"/>
  <c r="B49" i="3"/>
  <c r="V48" i="3"/>
  <c r="G48" i="3"/>
  <c r="AD39" i="4" s="1"/>
  <c r="F48" i="3"/>
  <c r="AC39" i="4" s="1"/>
  <c r="E48" i="3"/>
  <c r="AB39" i="4" s="1"/>
  <c r="C48" i="3"/>
  <c r="B48" i="3"/>
  <c r="V47" i="3"/>
  <c r="G47" i="3"/>
  <c r="AD38" i="4" s="1"/>
  <c r="F47" i="3"/>
  <c r="AC38" i="4" s="1"/>
  <c r="E47" i="3"/>
  <c r="AB38" i="4" s="1"/>
  <c r="C47" i="3"/>
  <c r="B47" i="3"/>
  <c r="V46" i="3"/>
  <c r="G46" i="3"/>
  <c r="AD37" i="4" s="1"/>
  <c r="F46" i="3"/>
  <c r="AC37" i="4" s="1"/>
  <c r="E46" i="3"/>
  <c r="AB37" i="4" s="1"/>
  <c r="C46" i="3"/>
  <c r="B46" i="3"/>
  <c r="V45" i="3"/>
  <c r="G45" i="3"/>
  <c r="F45" i="3"/>
  <c r="AC36" i="4" s="1"/>
  <c r="E45" i="3"/>
  <c r="AB36" i="4" s="1"/>
  <c r="C45" i="3"/>
  <c r="B45" i="3"/>
  <c r="D45" i="3" s="1"/>
  <c r="I45" i="3" s="1"/>
  <c r="V44" i="3"/>
  <c r="G44" i="3"/>
  <c r="AD35" i="4" s="1"/>
  <c r="F44" i="3"/>
  <c r="AC35" i="4" s="1"/>
  <c r="E44" i="3"/>
  <c r="AB35" i="4" s="1"/>
  <c r="C44" i="3"/>
  <c r="B44" i="3"/>
  <c r="V43" i="3"/>
  <c r="G43" i="3"/>
  <c r="AD34" i="4" s="1"/>
  <c r="F43" i="3"/>
  <c r="AC34" i="4" s="1"/>
  <c r="E43" i="3"/>
  <c r="AB34" i="4" s="1"/>
  <c r="C43" i="3"/>
  <c r="B43" i="3"/>
  <c r="V42" i="3"/>
  <c r="G42" i="3"/>
  <c r="AD33" i="4" s="1"/>
  <c r="F42" i="3"/>
  <c r="AC33" i="4" s="1"/>
  <c r="E42" i="3"/>
  <c r="AB33" i="4" s="1"/>
  <c r="C42" i="3"/>
  <c r="B42" i="3"/>
  <c r="V41" i="3"/>
  <c r="G41" i="3"/>
  <c r="AD32" i="4" s="1"/>
  <c r="F41" i="3"/>
  <c r="AC32" i="4" s="1"/>
  <c r="E41" i="3"/>
  <c r="AB32" i="4" s="1"/>
  <c r="C41" i="3"/>
  <c r="B41" i="3"/>
  <c r="V40" i="3"/>
  <c r="F40" i="3"/>
  <c r="AC31" i="4" s="1"/>
  <c r="E40" i="3"/>
  <c r="AB31" i="4" s="1"/>
  <c r="C40" i="3"/>
  <c r="B40" i="3"/>
  <c r="V39" i="3"/>
  <c r="G39" i="3"/>
  <c r="AD30" i="4" s="1"/>
  <c r="F39" i="3"/>
  <c r="AC30" i="4" s="1"/>
  <c r="E39" i="3"/>
  <c r="AB30" i="4" s="1"/>
  <c r="C39" i="3"/>
  <c r="B39" i="3"/>
  <c r="V38" i="3"/>
  <c r="G38" i="3"/>
  <c r="AD29" i="4" s="1"/>
  <c r="F38" i="3"/>
  <c r="AC29" i="4" s="1"/>
  <c r="E38" i="3"/>
  <c r="AB29" i="4" s="1"/>
  <c r="C38" i="3"/>
  <c r="B38" i="3"/>
  <c r="V37" i="3"/>
  <c r="G37" i="3"/>
  <c r="AD28" i="4" s="1"/>
  <c r="F37" i="3"/>
  <c r="AC28" i="4" s="1"/>
  <c r="E37" i="3"/>
  <c r="AB28" i="4" s="1"/>
  <c r="C37" i="3"/>
  <c r="B37" i="3"/>
  <c r="V36" i="3"/>
  <c r="G36" i="3"/>
  <c r="AD27" i="4" s="1"/>
  <c r="F36" i="3"/>
  <c r="AC27" i="4" s="1"/>
  <c r="E36" i="3"/>
  <c r="AB27" i="4" s="1"/>
  <c r="C36" i="3"/>
  <c r="B36" i="3"/>
  <c r="V35" i="3"/>
  <c r="G35" i="3"/>
  <c r="AD26" i="4" s="1"/>
  <c r="F35" i="3"/>
  <c r="AC26" i="4" s="1"/>
  <c r="E35" i="3"/>
  <c r="AB26" i="4" s="1"/>
  <c r="C35" i="3"/>
  <c r="B35" i="3"/>
  <c r="V34" i="3"/>
  <c r="G34" i="3"/>
  <c r="AD25" i="4" s="1"/>
  <c r="F34" i="3"/>
  <c r="AC25" i="4" s="1"/>
  <c r="E34" i="3"/>
  <c r="AB25" i="4" s="1"/>
  <c r="C34" i="3"/>
  <c r="B34" i="3"/>
  <c r="V33" i="3"/>
  <c r="G33" i="3"/>
  <c r="AD24" i="4" s="1"/>
  <c r="F33" i="3"/>
  <c r="AC24" i="4" s="1"/>
  <c r="E33" i="3"/>
  <c r="AB24" i="4" s="1"/>
  <c r="C33" i="3"/>
  <c r="B33" i="3"/>
  <c r="V32" i="3"/>
  <c r="G32" i="3"/>
  <c r="AD23" i="4" s="1"/>
  <c r="F32" i="3"/>
  <c r="AC23" i="4" s="1"/>
  <c r="E32" i="3"/>
  <c r="AB23" i="4" s="1"/>
  <c r="C32" i="3"/>
  <c r="B32" i="3"/>
  <c r="V31" i="3"/>
  <c r="G31" i="3"/>
  <c r="AD22" i="4" s="1"/>
  <c r="F31" i="3"/>
  <c r="AC22" i="4" s="1"/>
  <c r="E31" i="3"/>
  <c r="AB22" i="4" s="1"/>
  <c r="C31" i="3"/>
  <c r="B31" i="3"/>
  <c r="V30" i="3"/>
  <c r="G30" i="3"/>
  <c r="AD21" i="4" s="1"/>
  <c r="F30" i="3"/>
  <c r="AC21" i="4" s="1"/>
  <c r="E30" i="3"/>
  <c r="AB21" i="4" s="1"/>
  <c r="C30" i="3"/>
  <c r="B30" i="3"/>
  <c r="V29" i="3"/>
  <c r="G29" i="3"/>
  <c r="AD20" i="4" s="1"/>
  <c r="F29" i="3"/>
  <c r="AC20" i="4" s="1"/>
  <c r="E29" i="3"/>
  <c r="AB20" i="4" s="1"/>
  <c r="C29" i="3"/>
  <c r="B29" i="3"/>
  <c r="V28" i="3"/>
  <c r="F28" i="3"/>
  <c r="AC19" i="4" s="1"/>
  <c r="E28" i="3"/>
  <c r="AB19" i="4" s="1"/>
  <c r="C28" i="3"/>
  <c r="B28" i="3"/>
  <c r="V27" i="3"/>
  <c r="G27" i="3"/>
  <c r="AD18" i="4" s="1"/>
  <c r="F27" i="3"/>
  <c r="AC18" i="4" s="1"/>
  <c r="E27" i="3"/>
  <c r="AB18" i="4" s="1"/>
  <c r="C27" i="3"/>
  <c r="B27" i="3"/>
  <c r="V26" i="3"/>
  <c r="G26" i="3"/>
  <c r="AD17" i="4" s="1"/>
  <c r="F26" i="3"/>
  <c r="AC17" i="4" s="1"/>
  <c r="E26" i="3"/>
  <c r="AB17" i="4" s="1"/>
  <c r="C26" i="3"/>
  <c r="B26" i="3"/>
  <c r="V25" i="3"/>
  <c r="G25" i="3"/>
  <c r="AD16" i="4" s="1"/>
  <c r="F25" i="3"/>
  <c r="AC16" i="4" s="1"/>
  <c r="E25" i="3"/>
  <c r="AB16" i="4" s="1"/>
  <c r="C25" i="3"/>
  <c r="B25" i="3"/>
  <c r="V24" i="3"/>
  <c r="G24" i="3"/>
  <c r="AD15" i="4" s="1"/>
  <c r="F24" i="3"/>
  <c r="AC15" i="4" s="1"/>
  <c r="E24" i="3"/>
  <c r="AB15" i="4" s="1"/>
  <c r="C24" i="3"/>
  <c r="B24" i="3"/>
  <c r="V23" i="3"/>
  <c r="G23" i="3"/>
  <c r="AD14" i="4" s="1"/>
  <c r="F23" i="3"/>
  <c r="AC14" i="4" s="1"/>
  <c r="E23" i="3"/>
  <c r="AB14" i="4" s="1"/>
  <c r="C23" i="3"/>
  <c r="B23" i="3"/>
  <c r="V22" i="3"/>
  <c r="G22" i="3"/>
  <c r="AD13" i="4" s="1"/>
  <c r="F22" i="3"/>
  <c r="AC13" i="4" s="1"/>
  <c r="E22" i="3"/>
  <c r="AB13" i="4" s="1"/>
  <c r="C22" i="3"/>
  <c r="B22" i="3"/>
  <c r="V21" i="3"/>
  <c r="G21" i="3"/>
  <c r="AD12" i="4" s="1"/>
  <c r="F21" i="3"/>
  <c r="AC12" i="4" s="1"/>
  <c r="E21" i="3"/>
  <c r="AB12" i="4" s="1"/>
  <c r="C21" i="3"/>
  <c r="B21" i="3"/>
  <c r="V20" i="3"/>
  <c r="G20" i="3"/>
  <c r="AD11" i="4" s="1"/>
  <c r="F20" i="3"/>
  <c r="AC11" i="4" s="1"/>
  <c r="E20" i="3"/>
  <c r="AB11" i="4" s="1"/>
  <c r="C20" i="3"/>
  <c r="B20" i="3"/>
  <c r="V19" i="3"/>
  <c r="G19" i="3"/>
  <c r="AD10" i="4" s="1"/>
  <c r="F19" i="3"/>
  <c r="AC10" i="4" s="1"/>
  <c r="E19" i="3"/>
  <c r="AB10" i="4" s="1"/>
  <c r="C19" i="3"/>
  <c r="B19" i="3"/>
  <c r="V18" i="3"/>
  <c r="G18" i="3"/>
  <c r="AD9" i="4" s="1"/>
  <c r="F18" i="3"/>
  <c r="AC9" i="4" s="1"/>
  <c r="E18" i="3"/>
  <c r="AB9" i="4" s="1"/>
  <c r="C18" i="3"/>
  <c r="B18" i="3"/>
  <c r="V17" i="3"/>
  <c r="F17" i="3"/>
  <c r="AC8" i="4" s="1"/>
  <c r="E17" i="3"/>
  <c r="AB8" i="4" s="1"/>
  <c r="C17" i="3"/>
  <c r="B17" i="3"/>
  <c r="V16" i="3"/>
  <c r="E16" i="3"/>
  <c r="AB7" i="4" s="1"/>
  <c r="C16" i="3"/>
  <c r="B16" i="3"/>
  <c r="C15" i="3"/>
  <c r="B15" i="3"/>
  <c r="I11" i="3"/>
  <c r="I6" i="3"/>
  <c r="D48" i="3" l="1"/>
  <c r="I48" i="3" s="1"/>
  <c r="AC321" i="4"/>
  <c r="G330" i="3"/>
  <c r="D266" i="3"/>
  <c r="D283" i="3"/>
  <c r="I283" i="3" s="1"/>
  <c r="D309" i="3"/>
  <c r="I309" i="3" s="1"/>
  <c r="D444" i="3"/>
  <c r="I444" i="3" s="1"/>
  <c r="W333" i="4"/>
  <c r="W349" i="4"/>
  <c r="W357" i="4"/>
  <c r="W437" i="4"/>
  <c r="W56" i="4"/>
  <c r="W64" i="4"/>
  <c r="W72" i="4"/>
  <c r="W80" i="4"/>
  <c r="W90" i="4"/>
  <c r="W98" i="4"/>
  <c r="W106" i="4"/>
  <c r="W163" i="4"/>
  <c r="W171" i="4"/>
  <c r="W187" i="4"/>
  <c r="W203" i="4"/>
  <c r="W211" i="4"/>
  <c r="W259" i="4"/>
  <c r="W267" i="4"/>
  <c r="W275" i="4"/>
  <c r="W299" i="4"/>
  <c r="W347" i="4"/>
  <c r="W355" i="4"/>
  <c r="W363" i="4"/>
  <c r="W411" i="4"/>
  <c r="W34" i="4"/>
  <c r="W165" i="4"/>
  <c r="W293" i="4"/>
  <c r="W11" i="4"/>
  <c r="W366" i="4"/>
  <c r="W17" i="4"/>
  <c r="W25" i="4"/>
  <c r="W33" i="4"/>
  <c r="W41" i="4"/>
  <c r="W49" i="4"/>
  <c r="W91" i="4"/>
  <c r="W132" i="4"/>
  <c r="W140" i="4"/>
  <c r="W172" i="4"/>
  <c r="W180" i="4"/>
  <c r="W204" i="4"/>
  <c r="W220" i="4"/>
  <c r="W228" i="4"/>
  <c r="W252" i="4"/>
  <c r="W276" i="4"/>
  <c r="W292" i="4"/>
  <c r="W324" i="4"/>
  <c r="W332" i="4"/>
  <c r="W404" i="4"/>
  <c r="W373" i="4"/>
  <c r="W453" i="4"/>
  <c r="W59" i="4"/>
  <c r="W67" i="4"/>
  <c r="W12" i="4"/>
  <c r="W20" i="4"/>
  <c r="W28" i="4"/>
  <c r="W44" i="4"/>
  <c r="W52" i="4"/>
  <c r="W76" i="4"/>
  <c r="W102" i="4"/>
  <c r="W119" i="4"/>
  <c r="W135" i="4"/>
  <c r="W151" i="4"/>
  <c r="W207" i="4"/>
  <c r="W231" i="4"/>
  <c r="W239" i="4"/>
  <c r="W247" i="4"/>
  <c r="W255" i="4"/>
  <c r="W263" i="4"/>
  <c r="W303" i="4"/>
  <c r="W311" i="4"/>
  <c r="W319" i="4"/>
  <c r="W327" i="4"/>
  <c r="W335" i="4"/>
  <c r="W415" i="4"/>
  <c r="W423" i="4"/>
  <c r="W431" i="4"/>
  <c r="W439" i="4"/>
  <c r="W447" i="4"/>
  <c r="W455" i="4"/>
  <c r="W463" i="4"/>
  <c r="W205" i="4"/>
  <c r="W430" i="4"/>
  <c r="W53" i="4"/>
  <c r="W85" i="4"/>
  <c r="W103" i="4"/>
  <c r="W136" i="4"/>
  <c r="W144" i="4"/>
  <c r="W160" i="4"/>
  <c r="W168" i="4"/>
  <c r="W176" i="4"/>
  <c r="W192" i="4"/>
  <c r="W200" i="4"/>
  <c r="W208" i="4"/>
  <c r="W264" i="4"/>
  <c r="W272" i="4"/>
  <c r="W288" i="4"/>
  <c r="W320" i="4"/>
  <c r="W336" i="4"/>
  <c r="W352" i="4"/>
  <c r="W360" i="4"/>
  <c r="W384" i="4"/>
  <c r="W392" i="4"/>
  <c r="W400" i="4"/>
  <c r="W408" i="4"/>
  <c r="W432" i="4"/>
  <c r="W448" i="4"/>
  <c r="W87" i="4"/>
  <c r="W18" i="4"/>
  <c r="W125" i="4"/>
  <c r="W261" i="4"/>
  <c r="W397" i="4"/>
  <c r="W166" i="4"/>
  <c r="W174" i="4"/>
  <c r="W190" i="4"/>
  <c r="W318" i="4"/>
  <c r="W390" i="4"/>
  <c r="W70" i="4"/>
  <c r="W78" i="4"/>
  <c r="W88" i="4"/>
  <c r="W96" i="4"/>
  <c r="W104" i="4"/>
  <c r="W113" i="4"/>
  <c r="W129" i="4"/>
  <c r="W169" i="4"/>
  <c r="W265" i="4"/>
  <c r="W281" i="4"/>
  <c r="W313" i="4"/>
  <c r="W353" i="4"/>
  <c r="W361" i="4"/>
  <c r="W369" i="4"/>
  <c r="W457" i="4"/>
  <c r="W86" i="4"/>
  <c r="W58" i="4"/>
  <c r="W66" i="4"/>
  <c r="W229" i="4"/>
  <c r="W134" i="4"/>
  <c r="K430" i="7"/>
  <c r="C93" i="7"/>
  <c r="W39" i="4"/>
  <c r="W63" i="4"/>
  <c r="W71" i="4"/>
  <c r="W170" i="4"/>
  <c r="W178" i="4"/>
  <c r="W186" i="4"/>
  <c r="W234" i="4"/>
  <c r="W258" i="4"/>
  <c r="W282" i="4"/>
  <c r="W298" i="4"/>
  <c r="W306" i="4"/>
  <c r="W322" i="4"/>
  <c r="W330" i="4"/>
  <c r="W338" i="4"/>
  <c r="W354" i="4"/>
  <c r="W378" i="4"/>
  <c r="W402" i="4"/>
  <c r="W410" i="4"/>
  <c r="W458" i="4"/>
  <c r="W7" i="4"/>
  <c r="A86" i="4"/>
  <c r="D300" i="3"/>
  <c r="I300" i="3" s="1"/>
  <c r="D304" i="3"/>
  <c r="I304" i="3" s="1"/>
  <c r="D311" i="3"/>
  <c r="I311" i="3" s="1"/>
  <c r="D331" i="3"/>
  <c r="I331" i="3" s="1"/>
  <c r="D16" i="3"/>
  <c r="I16" i="3" s="1"/>
  <c r="D53" i="3"/>
  <c r="I53" i="3" s="1"/>
  <c r="D64" i="3"/>
  <c r="I64" i="3" s="1"/>
  <c r="AC155" i="4"/>
  <c r="D265" i="3"/>
  <c r="I265" i="3" s="1"/>
  <c r="D397" i="3"/>
  <c r="I397" i="3" s="1"/>
  <c r="A125" i="4"/>
  <c r="A133" i="4"/>
  <c r="D128" i="3"/>
  <c r="I128" i="3" s="1"/>
  <c r="A61" i="4"/>
  <c r="A464" i="4"/>
  <c r="D40" i="3"/>
  <c r="I40" i="3" s="1"/>
  <c r="D77" i="3"/>
  <c r="I77" i="3" s="1"/>
  <c r="D110" i="3"/>
  <c r="I110" i="3" s="1"/>
  <c r="D427" i="3"/>
  <c r="I427" i="3" s="1"/>
  <c r="A379" i="4"/>
  <c r="AC461" i="4"/>
  <c r="G470" i="3"/>
  <c r="A424" i="4"/>
  <c r="A425" i="4"/>
  <c r="A116" i="4"/>
  <c r="A87" i="4"/>
  <c r="D29" i="3"/>
  <c r="I29" i="3" s="1"/>
  <c r="D95" i="3"/>
  <c r="I95" i="3" s="1"/>
  <c r="A119" i="4"/>
  <c r="A150" i="4"/>
  <c r="A190" i="4"/>
  <c r="W24" i="4"/>
  <c r="A246" i="4"/>
  <c r="A459" i="4"/>
  <c r="W350" i="4"/>
  <c r="W280" i="4"/>
  <c r="A338" i="4"/>
  <c r="W273" i="4"/>
  <c r="W225" i="4"/>
  <c r="W401" i="4"/>
  <c r="W382" i="4"/>
  <c r="W107" i="4"/>
  <c r="A241" i="4"/>
  <c r="A336" i="4"/>
  <c r="A344" i="4"/>
  <c r="W374" i="4"/>
  <c r="W278" i="4"/>
  <c r="W62" i="4"/>
  <c r="F325" i="3"/>
  <c r="AC316" i="4" s="1"/>
  <c r="W184" i="4"/>
  <c r="D96" i="3"/>
  <c r="I96" i="3" s="1"/>
  <c r="A357" i="4"/>
  <c r="A365" i="4"/>
  <c r="A428" i="4"/>
  <c r="W456" i="4"/>
  <c r="W345" i="4"/>
  <c r="W256" i="4"/>
  <c r="W22" i="4"/>
  <c r="W449" i="4"/>
  <c r="W254" i="4"/>
  <c r="W158" i="4"/>
  <c r="D24" i="3"/>
  <c r="I24" i="3" s="1"/>
  <c r="F159" i="3"/>
  <c r="D167" i="3"/>
  <c r="I167" i="3" s="1"/>
  <c r="D171" i="3"/>
  <c r="I171" i="3" s="1"/>
  <c r="D215" i="3"/>
  <c r="I215" i="3" s="1"/>
  <c r="D219" i="3"/>
  <c r="I219" i="3" s="1"/>
  <c r="D226" i="3"/>
  <c r="I226" i="3" s="1"/>
  <c r="D269" i="3"/>
  <c r="I269" i="3" s="1"/>
  <c r="D285" i="3"/>
  <c r="I285" i="3" s="1"/>
  <c r="D296" i="3"/>
  <c r="I296" i="3" s="1"/>
  <c r="G346" i="3"/>
  <c r="G381" i="3"/>
  <c r="F443" i="3"/>
  <c r="G443" i="3" s="1"/>
  <c r="W425" i="4"/>
  <c r="W321" i="4"/>
  <c r="W249" i="4"/>
  <c r="D80" i="3"/>
  <c r="I80" i="3" s="1"/>
  <c r="D394" i="3"/>
  <c r="I394" i="3" s="1"/>
  <c r="A84" i="4"/>
  <c r="A261" i="4"/>
  <c r="A285" i="4"/>
  <c r="A331" i="4"/>
  <c r="A352" i="4"/>
  <c r="W248" i="4"/>
  <c r="W118" i="4"/>
  <c r="O96" i="3"/>
  <c r="J87" i="4" s="1"/>
  <c r="D314" i="3"/>
  <c r="I314" i="3" s="1"/>
  <c r="W230" i="4"/>
  <c r="D360" i="3"/>
  <c r="I360" i="3" s="1"/>
  <c r="A19" i="4"/>
  <c r="A147" i="4"/>
  <c r="A370" i="4"/>
  <c r="W406" i="4"/>
  <c r="W376" i="4"/>
  <c r="W161" i="4"/>
  <c r="W65" i="4"/>
  <c r="P96" i="3"/>
  <c r="K87" i="4" s="1"/>
  <c r="Q87" i="4" s="1"/>
  <c r="X87" i="4" s="1"/>
  <c r="G59" i="3"/>
  <c r="AD50" i="4" s="1"/>
  <c r="A12" i="4"/>
  <c r="A433" i="4"/>
  <c r="W224" i="4"/>
  <c r="W185" i="4"/>
  <c r="Q96" i="3"/>
  <c r="L87" i="4" s="1"/>
  <c r="R87" i="4" s="1"/>
  <c r="D245" i="3"/>
  <c r="I245" i="3" s="1"/>
  <c r="D136" i="3"/>
  <c r="I136" i="3" s="1"/>
  <c r="G311" i="3"/>
  <c r="AD302" i="4" s="1"/>
  <c r="D37" i="3"/>
  <c r="I37" i="3" s="1"/>
  <c r="F122" i="3"/>
  <c r="D183" i="3"/>
  <c r="I183" i="3" s="1"/>
  <c r="D209" i="3"/>
  <c r="I209" i="3" s="1"/>
  <c r="D275" i="3"/>
  <c r="I275" i="3" s="1"/>
  <c r="D282" i="3"/>
  <c r="I282" i="3" s="1"/>
  <c r="A21" i="4"/>
  <c r="W446" i="4"/>
  <c r="W422" i="4"/>
  <c r="W368" i="4"/>
  <c r="W222" i="4"/>
  <c r="A4" i="4"/>
  <c r="A77" i="4"/>
  <c r="A374" i="4"/>
  <c r="A411" i="4"/>
  <c r="A465" i="4"/>
  <c r="W441" i="4"/>
  <c r="W417" i="4"/>
  <c r="W398" i="4"/>
  <c r="W342" i="4"/>
  <c r="W312" i="4"/>
  <c r="W240" i="4"/>
  <c r="W217" i="4"/>
  <c r="W150" i="4"/>
  <c r="W99" i="4"/>
  <c r="W57" i="4"/>
  <c r="D192" i="3"/>
  <c r="I192" i="3" s="1"/>
  <c r="D212" i="3"/>
  <c r="I212" i="3" s="1"/>
  <c r="D223" i="3"/>
  <c r="I223" i="3" s="1"/>
  <c r="D254" i="3"/>
  <c r="I254" i="3" s="1"/>
  <c r="D258" i="3"/>
  <c r="I258" i="3" s="1"/>
  <c r="D261" i="3"/>
  <c r="I261" i="3" s="1"/>
  <c r="D289" i="3"/>
  <c r="I289" i="3" s="1"/>
  <c r="D293" i="3"/>
  <c r="I293" i="3" s="1"/>
  <c r="D345" i="3"/>
  <c r="I345" i="3" s="1"/>
  <c r="A32" i="4"/>
  <c r="A413" i="4"/>
  <c r="W440" i="4"/>
  <c r="W393" i="4"/>
  <c r="W337" i="4"/>
  <c r="W270" i="4"/>
  <c r="W238" i="4"/>
  <c r="W209" i="4"/>
  <c r="W145" i="4"/>
  <c r="A123" i="4"/>
  <c r="A153" i="4"/>
  <c r="A236" i="4"/>
  <c r="A295" i="4"/>
  <c r="W465" i="4"/>
  <c r="W438" i="4"/>
  <c r="W414" i="4"/>
  <c r="W385" i="4"/>
  <c r="W297" i="4"/>
  <c r="W233" i="4"/>
  <c r="W40" i="4"/>
  <c r="D69" i="3"/>
  <c r="I69" i="3" s="1"/>
  <c r="D158" i="3"/>
  <c r="D249" i="3"/>
  <c r="I249" i="3" s="1"/>
  <c r="A34" i="4"/>
  <c r="A105" i="4"/>
  <c r="A267" i="4"/>
  <c r="A283" i="4"/>
  <c r="A321" i="4"/>
  <c r="A407" i="4"/>
  <c r="W464" i="4"/>
  <c r="W409" i="4"/>
  <c r="W358" i="4"/>
  <c r="W326" i="4"/>
  <c r="W294" i="4"/>
  <c r="W257" i="4"/>
  <c r="W232" i="4"/>
  <c r="W201" i="4"/>
  <c r="W81" i="4"/>
  <c r="W38" i="4"/>
  <c r="D290" i="3"/>
  <c r="I290" i="3" s="1"/>
  <c r="D325" i="3"/>
  <c r="D327" i="3"/>
  <c r="I327" i="3" s="1"/>
  <c r="W19" i="4"/>
  <c r="W26" i="4"/>
  <c r="W45" i="4"/>
  <c r="W95" i="4"/>
  <c r="W110" i="4"/>
  <c r="W114" i="4"/>
  <c r="W127" i="4"/>
  <c r="W141" i="4"/>
  <c r="W162" i="4"/>
  <c r="W199" i="4"/>
  <c r="W359" i="4"/>
  <c r="W403" i="4"/>
  <c r="W419" i="4"/>
  <c r="W435" i="4"/>
  <c r="W443" i="4"/>
  <c r="W451" i="4"/>
  <c r="W302" i="4"/>
  <c r="W216" i="4"/>
  <c r="W193" i="4"/>
  <c r="W46" i="4"/>
  <c r="D231" i="3"/>
  <c r="D26" i="3"/>
  <c r="I26" i="3" s="1"/>
  <c r="G40" i="3"/>
  <c r="D118" i="3"/>
  <c r="I118" i="3" s="1"/>
  <c r="D126" i="3"/>
  <c r="I126" i="3" s="1"/>
  <c r="D159" i="3"/>
  <c r="I159" i="3" s="1"/>
  <c r="D173" i="3"/>
  <c r="I173" i="3" s="1"/>
  <c r="D187" i="3"/>
  <c r="I187" i="3" s="1"/>
  <c r="D194" i="3"/>
  <c r="I194" i="3" s="1"/>
  <c r="D207" i="3"/>
  <c r="I207" i="3" s="1"/>
  <c r="D211" i="3"/>
  <c r="I211" i="3" s="1"/>
  <c r="D236" i="3"/>
  <c r="I236" i="3" s="1"/>
  <c r="D246" i="3"/>
  <c r="I246" i="3" s="1"/>
  <c r="D257" i="3"/>
  <c r="I257" i="3" s="1"/>
  <c r="D301" i="3"/>
  <c r="I301" i="3" s="1"/>
  <c r="D330" i="3"/>
  <c r="I330" i="3" s="1"/>
  <c r="D338" i="3"/>
  <c r="I338" i="3" s="1"/>
  <c r="D342" i="3"/>
  <c r="I342" i="3" s="1"/>
  <c r="D346" i="3"/>
  <c r="I346" i="3" s="1"/>
  <c r="D378" i="3"/>
  <c r="I378" i="3" s="1"/>
  <c r="D405" i="3"/>
  <c r="I405" i="3" s="1"/>
  <c r="D449" i="3"/>
  <c r="I449" i="3" s="1"/>
  <c r="A3" i="4"/>
  <c r="W13" i="4"/>
  <c r="W27" i="4"/>
  <c r="A28" i="4"/>
  <c r="A29" i="4"/>
  <c r="A35" i="4"/>
  <c r="A41" i="4"/>
  <c r="A55" i="4"/>
  <c r="W60" i="4"/>
  <c r="W79" i="4"/>
  <c r="A90" i="4"/>
  <c r="W115" i="4"/>
  <c r="A130" i="4"/>
  <c r="A135" i="4"/>
  <c r="W147" i="4"/>
  <c r="A148" i="4"/>
  <c r="W155" i="4"/>
  <c r="W223" i="4"/>
  <c r="W236" i="4"/>
  <c r="W244" i="4"/>
  <c r="W251" i="4"/>
  <c r="W325" i="4"/>
  <c r="W339" i="4"/>
  <c r="W389" i="4"/>
  <c r="A391" i="4"/>
  <c r="W396" i="4"/>
  <c r="W428" i="4"/>
  <c r="W214" i="4"/>
  <c r="W128" i="4"/>
  <c r="G163" i="3"/>
  <c r="D235" i="3"/>
  <c r="I235" i="3" s="1"/>
  <c r="D242" i="3"/>
  <c r="I242" i="3" s="1"/>
  <c r="G265" i="3"/>
  <c r="D273" i="3"/>
  <c r="I273" i="3" s="1"/>
  <c r="D281" i="3"/>
  <c r="I281" i="3" s="1"/>
  <c r="D389" i="3"/>
  <c r="I389" i="3" s="1"/>
  <c r="D411" i="3"/>
  <c r="I411" i="3" s="1"/>
  <c r="D434" i="3"/>
  <c r="I434" i="3" s="1"/>
  <c r="D452" i="3"/>
  <c r="I452" i="3" s="1"/>
  <c r="D456" i="3"/>
  <c r="I456" i="3" s="1"/>
  <c r="D460" i="3"/>
  <c r="I460" i="3" s="1"/>
  <c r="D470" i="3"/>
  <c r="I470" i="3" s="1"/>
  <c r="W15" i="4"/>
  <c r="W21" i="4"/>
  <c r="W29" i="4"/>
  <c r="W35" i="4"/>
  <c r="W55" i="4"/>
  <c r="W157" i="4"/>
  <c r="W173" i="4"/>
  <c r="W181" i="4"/>
  <c r="W188" i="4"/>
  <c r="W195" i="4"/>
  <c r="W202" i="4"/>
  <c r="W253" i="4"/>
  <c r="W283" i="4"/>
  <c r="W362" i="4"/>
  <c r="W377" i="4"/>
  <c r="W121" i="4"/>
  <c r="W16" i="4"/>
  <c r="W47" i="4"/>
  <c r="W89" i="4"/>
  <c r="W122" i="4"/>
  <c r="W296" i="4"/>
  <c r="D61" i="3"/>
  <c r="I61" i="3" s="1"/>
  <c r="D72" i="3"/>
  <c r="I72" i="3" s="1"/>
  <c r="D89" i="3"/>
  <c r="I89" i="3" s="1"/>
  <c r="G123" i="3"/>
  <c r="G150" i="3"/>
  <c r="D56" i="3"/>
  <c r="I56" i="3" s="1"/>
  <c r="D113" i="3"/>
  <c r="I113" i="3" s="1"/>
  <c r="G153" i="3"/>
  <c r="D175" i="3"/>
  <c r="I175" i="3" s="1"/>
  <c r="D189" i="3"/>
  <c r="I189" i="3" s="1"/>
  <c r="D200" i="3"/>
  <c r="I200" i="3" s="1"/>
  <c r="D221" i="3"/>
  <c r="I221" i="3" s="1"/>
  <c r="D228" i="3"/>
  <c r="I228" i="3" s="1"/>
  <c r="D272" i="3"/>
  <c r="I272" i="3" s="1"/>
  <c r="D280" i="3"/>
  <c r="I280" i="3" s="1"/>
  <c r="D307" i="3"/>
  <c r="I307" i="3" s="1"/>
  <c r="D319" i="3"/>
  <c r="I319" i="3" s="1"/>
  <c r="D329" i="3"/>
  <c r="I329" i="3" s="1"/>
  <c r="F353" i="3"/>
  <c r="G353" i="3" s="1"/>
  <c r="AD344" i="4" s="1"/>
  <c r="D365" i="3"/>
  <c r="I365" i="3" s="1"/>
  <c r="W42" i="4"/>
  <c r="W68" i="4"/>
  <c r="W74" i="4"/>
  <c r="W82" i="4"/>
  <c r="W123" i="4"/>
  <c r="W131" i="4"/>
  <c r="W210" i="4"/>
  <c r="W218" i="4"/>
  <c r="W314" i="4"/>
  <c r="W341" i="4"/>
  <c r="W348" i="4"/>
  <c r="W370" i="4"/>
  <c r="Q95" i="3"/>
  <c r="L86" i="4" s="1"/>
  <c r="R86" i="4" s="1"/>
  <c r="Y86" i="4" s="1"/>
  <c r="W334" i="4"/>
  <c r="W289" i="4"/>
  <c r="W142" i="4"/>
  <c r="W120" i="4"/>
  <c r="W14" i="4"/>
  <c r="O95" i="3"/>
  <c r="J86" i="4" s="1"/>
  <c r="W10" i="4"/>
  <c r="A11" i="4"/>
  <c r="W23" i="4"/>
  <c r="W37" i="4"/>
  <c r="W50" i="4"/>
  <c r="W69" i="4"/>
  <c r="W75" i="4"/>
  <c r="W83" i="4"/>
  <c r="W92" i="4"/>
  <c r="W100" i="4"/>
  <c r="W159" i="4"/>
  <c r="W167" i="4"/>
  <c r="W175" i="4"/>
  <c r="W183" i="4"/>
  <c r="W197" i="4"/>
  <c r="W219" i="4"/>
  <c r="W227" i="4"/>
  <c r="W307" i="4"/>
  <c r="W315" i="4"/>
  <c r="W329" i="4"/>
  <c r="W310" i="4"/>
  <c r="W246" i="4"/>
  <c r="W137" i="4"/>
  <c r="W73" i="4"/>
  <c r="W54" i="4"/>
  <c r="W32" i="4"/>
  <c r="W9" i="4"/>
  <c r="P95" i="3"/>
  <c r="K86" i="4" s="1"/>
  <c r="Q86" i="4" s="1"/>
  <c r="W97" i="4"/>
  <c r="W105" i="4"/>
  <c r="W116" i="4"/>
  <c r="W383" i="4"/>
  <c r="W405" i="4"/>
  <c r="W413" i="4"/>
  <c r="D32" i="3"/>
  <c r="I32" i="3" s="1"/>
  <c r="G72" i="3"/>
  <c r="D74" i="3"/>
  <c r="I74" i="3" s="1"/>
  <c r="D82" i="3"/>
  <c r="I82" i="3" s="1"/>
  <c r="D87" i="3"/>
  <c r="I87" i="3" s="1"/>
  <c r="D97" i="3"/>
  <c r="I97" i="3" s="1"/>
  <c r="D105" i="3"/>
  <c r="I105" i="3" s="1"/>
  <c r="D181" i="3"/>
  <c r="I181" i="3" s="1"/>
  <c r="G197" i="3"/>
  <c r="AD188" i="4" s="1"/>
  <c r="D251" i="3"/>
  <c r="I251" i="3" s="1"/>
  <c r="D262" i="3"/>
  <c r="I262" i="3" s="1"/>
  <c r="D291" i="3"/>
  <c r="I291" i="3" s="1"/>
  <c r="D295" i="3"/>
  <c r="I295" i="3" s="1"/>
  <c r="D354" i="3"/>
  <c r="I354" i="3" s="1"/>
  <c r="A26" i="4"/>
  <c r="W31" i="4"/>
  <c r="W43" i="4"/>
  <c r="A45" i="4"/>
  <c r="W51" i="4"/>
  <c r="W84" i="4"/>
  <c r="A114" i="4"/>
  <c r="A134" i="4"/>
  <c r="W139" i="4"/>
  <c r="A154" i="4"/>
  <c r="A170" i="4"/>
  <c r="A185" i="4"/>
  <c r="W191" i="4"/>
  <c r="W212" i="4"/>
  <c r="A294" i="4"/>
  <c r="W300" i="4"/>
  <c r="W308" i="4"/>
  <c r="W365" i="4"/>
  <c r="W372" i="4"/>
  <c r="W379" i="4"/>
  <c r="W433" i="4"/>
  <c r="W328" i="4"/>
  <c r="W286" i="4"/>
  <c r="W241" i="4"/>
  <c r="W177" i="4"/>
  <c r="W30" i="4"/>
  <c r="W8" i="4"/>
  <c r="D84" i="3"/>
  <c r="I84" i="3" s="1"/>
  <c r="D131" i="3"/>
  <c r="I131" i="3" s="1"/>
  <c r="D150" i="3"/>
  <c r="I150" i="3" s="1"/>
  <c r="D379" i="3"/>
  <c r="I379" i="3" s="1"/>
  <c r="D425" i="3"/>
  <c r="I425" i="3" s="1"/>
  <c r="D429" i="3"/>
  <c r="I429" i="3" s="1"/>
  <c r="D458" i="3"/>
  <c r="I458" i="3" s="1"/>
  <c r="A13" i="4"/>
  <c r="A27" i="4"/>
  <c r="W77" i="4"/>
  <c r="W94" i="4"/>
  <c r="W109" i="4"/>
  <c r="A128" i="4"/>
  <c r="W133" i="4"/>
  <c r="W146" i="4"/>
  <c r="A163" i="4"/>
  <c r="W213" i="4"/>
  <c r="W221" i="4"/>
  <c r="W235" i="4"/>
  <c r="W242" i="4"/>
  <c r="W271" i="4"/>
  <c r="W279" i="4"/>
  <c r="W317" i="4"/>
  <c r="W331" i="4"/>
  <c r="A412" i="4"/>
  <c r="W418" i="4"/>
  <c r="W426" i="4"/>
  <c r="W454" i="4"/>
  <c r="W304" i="4"/>
  <c r="W198" i="4"/>
  <c r="W153" i="4"/>
  <c r="W48" i="4"/>
  <c r="A88" i="4"/>
  <c r="A137" i="4"/>
  <c r="A166" i="4"/>
  <c r="A173" i="4"/>
  <c r="A181" i="4"/>
  <c r="A196" i="4"/>
  <c r="A444" i="4"/>
  <c r="W391" i="4"/>
  <c r="W375" i="4"/>
  <c r="W367" i="4"/>
  <c r="W351" i="4"/>
  <c r="W295" i="4"/>
  <c r="W287" i="4"/>
  <c r="W215" i="4"/>
  <c r="W143" i="4"/>
  <c r="A81" i="4"/>
  <c r="A89" i="4"/>
  <c r="A140" i="4"/>
  <c r="A152" i="4"/>
  <c r="A191" i="4"/>
  <c r="A254" i="4"/>
  <c r="A275" i="4"/>
  <c r="A312" i="4"/>
  <c r="A346" i="4"/>
  <c r="A353" i="4"/>
  <c r="A360" i="4"/>
  <c r="A401" i="4"/>
  <c r="A416" i="4"/>
  <c r="A446" i="4"/>
  <c r="W461" i="4"/>
  <c r="W445" i="4"/>
  <c r="W429" i="4"/>
  <c r="W381" i="4"/>
  <c r="W309" i="4"/>
  <c r="W301" i="4"/>
  <c r="W285" i="4"/>
  <c r="W277" i="4"/>
  <c r="W269" i="4"/>
  <c r="W245" i="4"/>
  <c r="W237" i="4"/>
  <c r="W149" i="4"/>
  <c r="W117" i="4"/>
  <c r="W460" i="4"/>
  <c r="W452" i="4"/>
  <c r="W444" i="4"/>
  <c r="W436" i="4"/>
  <c r="W420" i="4"/>
  <c r="W412" i="4"/>
  <c r="W380" i="4"/>
  <c r="W364" i="4"/>
  <c r="W356" i="4"/>
  <c r="W316" i="4"/>
  <c r="W284" i="4"/>
  <c r="W268" i="4"/>
  <c r="W260" i="4"/>
  <c r="W196" i="4"/>
  <c r="W164" i="4"/>
  <c r="W156" i="4"/>
  <c r="W124" i="4"/>
  <c r="A334" i="4"/>
  <c r="A362" i="4"/>
  <c r="A382" i="4"/>
  <c r="A447" i="4"/>
  <c r="W467" i="4"/>
  <c r="W459" i="4"/>
  <c r="W427" i="4"/>
  <c r="W395" i="4"/>
  <c r="W387" i="4"/>
  <c r="W371" i="4"/>
  <c r="W323" i="4"/>
  <c r="W291" i="4"/>
  <c r="W243" i="4"/>
  <c r="W101" i="4"/>
  <c r="W93" i="4"/>
  <c r="A293" i="4"/>
  <c r="A329" i="4"/>
  <c r="A455" i="4"/>
  <c r="A463" i="4"/>
  <c r="W466" i="4"/>
  <c r="W450" i="4"/>
  <c r="W442" i="4"/>
  <c r="W434" i="4"/>
  <c r="W394" i="4"/>
  <c r="W386" i="4"/>
  <c r="W346" i="4"/>
  <c r="W290" i="4"/>
  <c r="W274" i="4"/>
  <c r="W266" i="4"/>
  <c r="W250" i="4"/>
  <c r="W138" i="4"/>
  <c r="W130" i="4"/>
  <c r="W108" i="4"/>
  <c r="D62" i="3"/>
  <c r="I62" i="3" s="1"/>
  <c r="D111" i="3"/>
  <c r="I111" i="3" s="1"/>
  <c r="D123" i="3"/>
  <c r="I123" i="3" s="1"/>
  <c r="D142" i="3"/>
  <c r="I142" i="3" s="1"/>
  <c r="D276" i="3"/>
  <c r="I276" i="3" s="1"/>
  <c r="D435" i="3"/>
  <c r="I435" i="3" s="1"/>
  <c r="D443" i="3"/>
  <c r="I443" i="3" s="1"/>
  <c r="D474" i="3"/>
  <c r="I474" i="3" s="1"/>
  <c r="D18" i="3"/>
  <c r="I18" i="3" s="1"/>
  <c r="D362" i="3"/>
  <c r="I362" i="3" s="1"/>
  <c r="D139" i="3"/>
  <c r="I139" i="3" s="1"/>
  <c r="D133" i="3"/>
  <c r="I133" i="3" s="1"/>
  <c r="D348" i="3"/>
  <c r="I348" i="3" s="1"/>
  <c r="D385" i="3"/>
  <c r="I385" i="3" s="1"/>
  <c r="D75" i="3"/>
  <c r="I75" i="3" s="1"/>
  <c r="D79" i="3"/>
  <c r="I79" i="3" s="1"/>
  <c r="D92" i="3"/>
  <c r="I92" i="3" s="1"/>
  <c r="D129" i="3"/>
  <c r="I129" i="3" s="1"/>
  <c r="D447" i="3"/>
  <c r="I447" i="3" s="1"/>
  <c r="Q5" i="4"/>
  <c r="T5" i="4" s="1"/>
  <c r="A109" i="4"/>
  <c r="A193" i="4"/>
  <c r="A213" i="4"/>
  <c r="A244" i="4"/>
  <c r="A269" i="4"/>
  <c r="A277" i="4"/>
  <c r="A288" i="4"/>
  <c r="A302" i="4"/>
  <c r="A313" i="4"/>
  <c r="A320" i="4"/>
  <c r="A326" i="4"/>
  <c r="A355" i="4"/>
  <c r="A377" i="4"/>
  <c r="A16" i="4"/>
  <c r="A76" i="4"/>
  <c r="A97" i="4"/>
  <c r="A124" i="4"/>
  <c r="A132" i="4"/>
  <c r="A161" i="4"/>
  <c r="A174" i="4"/>
  <c r="A187" i="4"/>
  <c r="A214" i="4"/>
  <c r="A252" i="4"/>
  <c r="A296" i="4"/>
  <c r="A314" i="4"/>
  <c r="A364" i="4"/>
  <c r="A398" i="4"/>
  <c r="A405" i="4"/>
  <c r="A435" i="4"/>
  <c r="A443" i="4"/>
  <c r="A24" i="4"/>
  <c r="A67" i="4"/>
  <c r="A78" i="4"/>
  <c r="A149" i="4"/>
  <c r="A162" i="4"/>
  <c r="A169" i="4"/>
  <c r="A176" i="4"/>
  <c r="A195" i="4"/>
  <c r="A202" i="4"/>
  <c r="A221" i="4"/>
  <c r="A240" i="4"/>
  <c r="A280" i="4"/>
  <c r="A298" i="4"/>
  <c r="A305" i="4"/>
  <c r="A315" i="4"/>
  <c r="A316" i="4"/>
  <c r="A322" i="4"/>
  <c r="A358" i="4"/>
  <c r="A400" i="4"/>
  <c r="A418" i="4"/>
  <c r="A456" i="4"/>
  <c r="A51" i="4"/>
  <c r="A79" i="4"/>
  <c r="A145" i="4"/>
  <c r="A223" i="4"/>
  <c r="A266" i="4"/>
  <c r="A292" i="4"/>
  <c r="A310" i="4"/>
  <c r="A37" i="4"/>
  <c r="A42" i="4"/>
  <c r="A47" i="4"/>
  <c r="A53" i="4"/>
  <c r="A80" i="4"/>
  <c r="A101" i="4"/>
  <c r="A129" i="4"/>
  <c r="A146" i="4"/>
  <c r="A151" i="4"/>
  <c r="A158" i="4"/>
  <c r="A260" i="4"/>
  <c r="A307" i="4"/>
  <c r="A319" i="4"/>
  <c r="A330" i="4"/>
  <c r="A361" i="4"/>
  <c r="A368" i="4"/>
  <c r="A380" i="4"/>
  <c r="A390" i="4"/>
  <c r="A414" i="4"/>
  <c r="A421" i="4"/>
  <c r="G67" i="3"/>
  <c r="AD58" i="4" s="1"/>
  <c r="G116" i="3"/>
  <c r="F121" i="3"/>
  <c r="G200" i="3"/>
  <c r="G268" i="3"/>
  <c r="D182" i="3"/>
  <c r="I182" i="3" s="1"/>
  <c r="D335" i="3"/>
  <c r="I335" i="3" s="1"/>
  <c r="D339" i="3"/>
  <c r="I339" i="3" s="1"/>
  <c r="D343" i="3"/>
  <c r="I343" i="3" s="1"/>
  <c r="G360" i="3"/>
  <c r="D370" i="3"/>
  <c r="I370" i="3" s="1"/>
  <c r="G372" i="3"/>
  <c r="D403" i="3"/>
  <c r="I403" i="3" s="1"/>
  <c r="D450" i="3"/>
  <c r="I450" i="3" s="1"/>
  <c r="G452" i="3"/>
  <c r="D466" i="3"/>
  <c r="I466" i="3" s="1"/>
  <c r="A18" i="4"/>
  <c r="A48" i="4"/>
  <c r="A52" i="4"/>
  <c r="A57" i="4"/>
  <c r="A70" i="4"/>
  <c r="A98" i="4"/>
  <c r="D160" i="3"/>
  <c r="I160" i="3" s="1"/>
  <c r="F267" i="3"/>
  <c r="G110" i="3"/>
  <c r="D220" i="3"/>
  <c r="I220" i="3" s="1"/>
  <c r="G252" i="3"/>
  <c r="AD243" i="4" s="1"/>
  <c r="D306" i="3"/>
  <c r="I306" i="3" s="1"/>
  <c r="D317" i="3"/>
  <c r="I317" i="3" s="1"/>
  <c r="D347" i="3"/>
  <c r="I347" i="3" s="1"/>
  <c r="D351" i="3"/>
  <c r="I351" i="3" s="1"/>
  <c r="D357" i="3"/>
  <c r="I357" i="3" s="1"/>
  <c r="D387" i="3"/>
  <c r="I387" i="3" s="1"/>
  <c r="D395" i="3"/>
  <c r="I395" i="3" s="1"/>
  <c r="D410" i="3"/>
  <c r="I410" i="3" s="1"/>
  <c r="D98" i="3"/>
  <c r="I98" i="3" s="1"/>
  <c r="G296" i="3"/>
  <c r="G233" i="3"/>
  <c r="D68" i="3"/>
  <c r="I68" i="3" s="1"/>
  <c r="D104" i="3"/>
  <c r="I104" i="3" s="1"/>
  <c r="D51" i="3"/>
  <c r="I51" i="3" s="1"/>
  <c r="G205" i="3"/>
  <c r="F232" i="3"/>
  <c r="D50" i="3"/>
  <c r="I50" i="3" s="1"/>
  <c r="D58" i="3"/>
  <c r="I58" i="3" s="1"/>
  <c r="D71" i="3"/>
  <c r="I71" i="3" s="1"/>
  <c r="D99" i="3"/>
  <c r="I99" i="3" s="1"/>
  <c r="D107" i="3"/>
  <c r="I107" i="3" s="1"/>
  <c r="G160" i="3"/>
  <c r="AD151" i="4" s="1"/>
  <c r="D162" i="3"/>
  <c r="I162" i="3" s="1"/>
  <c r="G182" i="3"/>
  <c r="G194" i="3"/>
  <c r="F266" i="3"/>
  <c r="D284" i="3"/>
  <c r="I284" i="3" s="1"/>
  <c r="G327" i="3"/>
  <c r="AD318" i="4" s="1"/>
  <c r="D369" i="3"/>
  <c r="I369" i="3" s="1"/>
  <c r="D377" i="3"/>
  <c r="I377" i="3" s="1"/>
  <c r="D381" i="3"/>
  <c r="I381" i="3" s="1"/>
  <c r="D402" i="3"/>
  <c r="I402" i="3" s="1"/>
  <c r="D413" i="3"/>
  <c r="I413" i="3" s="1"/>
  <c r="D418" i="3"/>
  <c r="I418" i="3" s="1"/>
  <c r="D421" i="3"/>
  <c r="I421" i="3" s="1"/>
  <c r="D433" i="3"/>
  <c r="I433" i="3" s="1"/>
  <c r="D438" i="3"/>
  <c r="I438" i="3" s="1"/>
  <c r="D442" i="3"/>
  <c r="A15" i="4"/>
  <c r="A25" i="4"/>
  <c r="A33" i="4"/>
  <c r="A60" i="4"/>
  <c r="A64" i="4"/>
  <c r="A72" i="4"/>
  <c r="A107" i="4"/>
  <c r="Q42" i="3"/>
  <c r="L33" i="4" s="1"/>
  <c r="G188" i="3"/>
  <c r="G179" i="3"/>
  <c r="D31" i="3"/>
  <c r="I31" i="3" s="1"/>
  <c r="D163" i="3"/>
  <c r="I163" i="3" s="1"/>
  <c r="D21" i="3"/>
  <c r="I21" i="3" s="1"/>
  <c r="D34" i="3"/>
  <c r="I34" i="3" s="1"/>
  <c r="D42" i="3"/>
  <c r="I42" i="3" s="1"/>
  <c r="D66" i="3"/>
  <c r="I66" i="3" s="1"/>
  <c r="D102" i="3"/>
  <c r="I102" i="3" s="1"/>
  <c r="D121" i="3"/>
  <c r="D152" i="3"/>
  <c r="I152" i="3" s="1"/>
  <c r="D165" i="3"/>
  <c r="I165" i="3" s="1"/>
  <c r="D176" i="3"/>
  <c r="I176" i="3" s="1"/>
  <c r="D184" i="3"/>
  <c r="I184" i="3" s="1"/>
  <c r="D185" i="3"/>
  <c r="I185" i="3" s="1"/>
  <c r="D188" i="3"/>
  <c r="I188" i="3" s="1"/>
  <c r="D233" i="3"/>
  <c r="I233" i="3" s="1"/>
  <c r="G236" i="3"/>
  <c r="D238" i="3"/>
  <c r="I238" i="3" s="1"/>
  <c r="G243" i="3"/>
  <c r="D312" i="3"/>
  <c r="I312" i="3" s="1"/>
  <c r="D316" i="3"/>
  <c r="I316" i="3" s="1"/>
  <c r="D144" i="3"/>
  <c r="I144" i="3" s="1"/>
  <c r="D155" i="3"/>
  <c r="I155" i="3" s="1"/>
  <c r="D168" i="3"/>
  <c r="I168" i="3" s="1"/>
  <c r="D179" i="3"/>
  <c r="I179" i="3" s="1"/>
  <c r="D195" i="3"/>
  <c r="I195" i="3" s="1"/>
  <c r="D199" i="3"/>
  <c r="I199" i="3" s="1"/>
  <c r="D225" i="3"/>
  <c r="I225" i="3" s="1"/>
  <c r="D252" i="3"/>
  <c r="I252" i="3" s="1"/>
  <c r="D256" i="3"/>
  <c r="I256" i="3" s="1"/>
  <c r="D267" i="3"/>
  <c r="I267" i="3" s="1"/>
  <c r="D271" i="3"/>
  <c r="I271" i="3" s="1"/>
  <c r="D277" i="3"/>
  <c r="I277" i="3" s="1"/>
  <c r="D287" i="3"/>
  <c r="I287" i="3" s="1"/>
  <c r="D308" i="3"/>
  <c r="I308" i="3" s="1"/>
  <c r="D324" i="3"/>
  <c r="I324" i="3" s="1"/>
  <c r="F326" i="3"/>
  <c r="D417" i="3"/>
  <c r="I417" i="3" s="1"/>
  <c r="G430" i="3"/>
  <c r="A46" i="4"/>
  <c r="D320" i="3"/>
  <c r="I320" i="3" s="1"/>
  <c r="D332" i="3"/>
  <c r="I332" i="3" s="1"/>
  <c r="D340" i="3"/>
  <c r="I340" i="3" s="1"/>
  <c r="D355" i="3"/>
  <c r="I355" i="3" s="1"/>
  <c r="D358" i="3"/>
  <c r="I358" i="3" s="1"/>
  <c r="D363" i="3"/>
  <c r="I363" i="3" s="1"/>
  <c r="D371" i="3"/>
  <c r="I371" i="3" s="1"/>
  <c r="D380" i="3"/>
  <c r="I380" i="3" s="1"/>
  <c r="G406" i="3"/>
  <c r="AD397" i="4" s="1"/>
  <c r="A8" i="4"/>
  <c r="A31" i="4"/>
  <c r="A43" i="4"/>
  <c r="A56" i="4"/>
  <c r="A96" i="4"/>
  <c r="A106" i="4"/>
  <c r="A111" i="4"/>
  <c r="A113" i="4"/>
  <c r="A142" i="4"/>
  <c r="A171" i="4"/>
  <c r="A189" i="4"/>
  <c r="A227" i="4"/>
  <c r="A232" i="4"/>
  <c r="A264" i="4"/>
  <c r="A300" i="4"/>
  <c r="A339" i="4"/>
  <c r="A343" i="4"/>
  <c r="A354" i="4"/>
  <c r="A367" i="4"/>
  <c r="A371" i="4"/>
  <c r="A383" i="4"/>
  <c r="A432" i="4"/>
  <c r="A441" i="4"/>
  <c r="A454" i="4"/>
  <c r="A462" i="4"/>
  <c r="A467" i="4"/>
  <c r="A228" i="4"/>
  <c r="A253" i="4"/>
  <c r="A270" i="4"/>
  <c r="A335" i="4"/>
  <c r="A345" i="4"/>
  <c r="A350" i="4"/>
  <c r="A384" i="4"/>
  <c r="A388" i="4"/>
  <c r="A393" i="4"/>
  <c r="A436" i="4"/>
  <c r="A103" i="4"/>
  <c r="A108" i="4"/>
  <c r="A127" i="4"/>
  <c r="A131" i="4"/>
  <c r="A139" i="4"/>
  <c r="A143" i="4"/>
  <c r="A159" i="4"/>
  <c r="A183" i="4"/>
  <c r="A225" i="4"/>
  <c r="A94" i="4"/>
  <c r="A120" i="4"/>
  <c r="A144" i="4"/>
  <c r="A220" i="4"/>
  <c r="A230" i="4"/>
  <c r="A234" i="4"/>
  <c r="A238" i="4"/>
  <c r="A268" i="4"/>
  <c r="A284" i="4"/>
  <c r="A318" i="4"/>
  <c r="A337" i="4"/>
  <c r="A341" i="4"/>
  <c r="A369" i="4"/>
  <c r="A385" i="4"/>
  <c r="A395" i="4"/>
  <c r="A460" i="4"/>
  <c r="A429" i="4"/>
  <c r="P31" i="3"/>
  <c r="K22" i="4" s="1"/>
  <c r="A110" i="4"/>
  <c r="A112" i="4"/>
  <c r="A117" i="4"/>
  <c r="A141" i="4"/>
  <c r="A156" i="4"/>
  <c r="A188" i="4"/>
  <c r="A201" i="4"/>
  <c r="A216" i="4"/>
  <c r="A235" i="4"/>
  <c r="A239" i="4"/>
  <c r="A243" i="4"/>
  <c r="A262" i="4"/>
  <c r="A276" i="4"/>
  <c r="A289" i="4"/>
  <c r="A333" i="4"/>
  <c r="A342" i="4"/>
  <c r="A396" i="4"/>
  <c r="A406" i="4"/>
  <c r="A415" i="4"/>
  <c r="A440" i="4"/>
  <c r="O191" i="3"/>
  <c r="J182" i="4" s="1"/>
  <c r="P109" i="3"/>
  <c r="K100" i="4" s="1"/>
  <c r="O294" i="3"/>
  <c r="J285" i="4" s="1"/>
  <c r="R462" i="3"/>
  <c r="M453" i="4" s="1"/>
  <c r="R442" i="3"/>
  <c r="M433" i="4" s="1"/>
  <c r="S433" i="4" s="1"/>
  <c r="Z433" i="4" s="1"/>
  <c r="Q476" i="3"/>
  <c r="L467" i="4" s="1"/>
  <c r="R467" i="4" s="1"/>
  <c r="Q474" i="3"/>
  <c r="L465" i="4" s="1"/>
  <c r="Q472" i="3"/>
  <c r="L463" i="4" s="1"/>
  <c r="Q470" i="3"/>
  <c r="L461" i="4" s="1"/>
  <c r="R461" i="4" s="1"/>
  <c r="U461" i="4" s="1"/>
  <c r="Y470" i="3" s="1"/>
  <c r="Q468" i="3"/>
  <c r="L459" i="4" s="1"/>
  <c r="Q466" i="3"/>
  <c r="L457" i="4" s="1"/>
  <c r="Q464" i="3"/>
  <c r="L455" i="4" s="1"/>
  <c r="Q462" i="3"/>
  <c r="L453" i="4" s="1"/>
  <c r="Q460" i="3"/>
  <c r="L451" i="4" s="1"/>
  <c r="Q458" i="3"/>
  <c r="L449" i="4" s="1"/>
  <c r="R449" i="4" s="1"/>
  <c r="Y449" i="4" s="1"/>
  <c r="Q456" i="3"/>
  <c r="L447" i="4" s="1"/>
  <c r="Q454" i="3"/>
  <c r="L445" i="4" s="1"/>
  <c r="R445" i="4" s="1"/>
  <c r="U445" i="4" s="1"/>
  <c r="Y454" i="3" s="1"/>
  <c r="Q452" i="3"/>
  <c r="L443" i="4" s="1"/>
  <c r="R443" i="4" s="1"/>
  <c r="Q450" i="3"/>
  <c r="L441" i="4" s="1"/>
  <c r="R441" i="4" s="1"/>
  <c r="Y441" i="4" s="1"/>
  <c r="Q448" i="3"/>
  <c r="L439" i="4" s="1"/>
  <c r="Q446" i="3"/>
  <c r="L437" i="4" s="1"/>
  <c r="Q444" i="3"/>
  <c r="L435" i="4" s="1"/>
  <c r="R435" i="4" s="1"/>
  <c r="U435" i="4" s="1"/>
  <c r="Y444" i="3" s="1"/>
  <c r="Q442" i="3"/>
  <c r="L433" i="4" s="1"/>
  <c r="Q440" i="3"/>
  <c r="L431" i="4" s="1"/>
  <c r="Q438" i="3"/>
  <c r="L429" i="4" s="1"/>
  <c r="R429" i="4" s="1"/>
  <c r="Y429" i="4" s="1"/>
  <c r="Q436" i="3"/>
  <c r="L427" i="4" s="1"/>
  <c r="R427" i="4" s="1"/>
  <c r="U427" i="4" s="1"/>
  <c r="Y436" i="3" s="1"/>
  <c r="Q434" i="3"/>
  <c r="L425" i="4" s="1"/>
  <c r="R425" i="4" s="1"/>
  <c r="U425" i="4" s="1"/>
  <c r="Y434" i="3" s="1"/>
  <c r="Q432" i="3"/>
  <c r="L423" i="4" s="1"/>
  <c r="Q430" i="3"/>
  <c r="L421" i="4" s="1"/>
  <c r="Q428" i="3"/>
  <c r="L419" i="4" s="1"/>
  <c r="R419" i="4" s="1"/>
  <c r="U419" i="4" s="1"/>
  <c r="Y428" i="3" s="1"/>
  <c r="Q426" i="3"/>
  <c r="L417" i="4" s="1"/>
  <c r="Q424" i="3"/>
  <c r="L415" i="4" s="1"/>
  <c r="Q422" i="3"/>
  <c r="L413" i="4" s="1"/>
  <c r="R413" i="4" s="1"/>
  <c r="Q420" i="3"/>
  <c r="L411" i="4" s="1"/>
  <c r="Q418" i="3"/>
  <c r="L409" i="4" s="1"/>
  <c r="Q416" i="3"/>
  <c r="L407" i="4" s="1"/>
  <c r="Q414" i="3"/>
  <c r="L405" i="4" s="1"/>
  <c r="R405" i="4" s="1"/>
  <c r="U405" i="4" s="1"/>
  <c r="Y414" i="3" s="1"/>
  <c r="Q412" i="3"/>
  <c r="L403" i="4" s="1"/>
  <c r="Q410" i="3"/>
  <c r="L401" i="4" s="1"/>
  <c r="R401" i="4" s="1"/>
  <c r="Y401" i="4" s="1"/>
  <c r="Q408" i="3"/>
  <c r="L399" i="4" s="1"/>
  <c r="Q406" i="3"/>
  <c r="L397" i="4" s="1"/>
  <c r="R397" i="4" s="1"/>
  <c r="Y397" i="4" s="1"/>
  <c r="Q404" i="3"/>
  <c r="L395" i="4" s="1"/>
  <c r="Q402" i="3"/>
  <c r="L393" i="4" s="1"/>
  <c r="R393" i="4" s="1"/>
  <c r="Y393" i="4" s="1"/>
  <c r="Q400" i="3"/>
  <c r="L391" i="4" s="1"/>
  <c r="Q398" i="3"/>
  <c r="L389" i="4" s="1"/>
  <c r="R389" i="4" s="1"/>
  <c r="U389" i="4" s="1"/>
  <c r="Y398" i="3" s="1"/>
  <c r="Q396" i="3"/>
  <c r="L387" i="4" s="1"/>
  <c r="Q394" i="3"/>
  <c r="L385" i="4" s="1"/>
  <c r="Q392" i="3"/>
  <c r="L383" i="4" s="1"/>
  <c r="R383" i="4" s="1"/>
  <c r="Y383" i="4" s="1"/>
  <c r="Q390" i="3"/>
  <c r="L381" i="4" s="1"/>
  <c r="R381" i="4" s="1"/>
  <c r="U381" i="4" s="1"/>
  <c r="Y390" i="3" s="1"/>
  <c r="Q388" i="3"/>
  <c r="L379" i="4" s="1"/>
  <c r="R379" i="4" s="1"/>
  <c r="Y379" i="4" s="1"/>
  <c r="Q386" i="3"/>
  <c r="L377" i="4" s="1"/>
  <c r="R377" i="4" s="1"/>
  <c r="U377" i="4" s="1"/>
  <c r="Y386" i="3" s="1"/>
  <c r="Q384" i="3"/>
  <c r="L375" i="4" s="1"/>
  <c r="R375" i="4" s="1"/>
  <c r="Y375" i="4" s="1"/>
  <c r="Q382" i="3"/>
  <c r="L373" i="4" s="1"/>
  <c r="Q380" i="3"/>
  <c r="L371" i="4" s="1"/>
  <c r="R371" i="4" s="1"/>
  <c r="Y371" i="4" s="1"/>
  <c r="Q378" i="3"/>
  <c r="L369" i="4" s="1"/>
  <c r="Q376" i="3"/>
  <c r="L367" i="4" s="1"/>
  <c r="R367" i="4" s="1"/>
  <c r="U367" i="4" s="1"/>
  <c r="Y376" i="3" s="1"/>
  <c r="Q374" i="3"/>
  <c r="L365" i="4" s="1"/>
  <c r="R365" i="4" s="1"/>
  <c r="Y365" i="4" s="1"/>
  <c r="Q372" i="3"/>
  <c r="L363" i="4" s="1"/>
  <c r="Q370" i="3"/>
  <c r="L361" i="4" s="1"/>
  <c r="R361" i="4" s="1"/>
  <c r="Y361" i="4" s="1"/>
  <c r="Q368" i="3"/>
  <c r="L359" i="4" s="1"/>
  <c r="Q366" i="3"/>
  <c r="L357" i="4" s="1"/>
  <c r="R357" i="4" s="1"/>
  <c r="U357" i="4" s="1"/>
  <c r="Y366" i="3" s="1"/>
  <c r="Q364" i="3"/>
  <c r="L355" i="4" s="1"/>
  <c r="Q362" i="3"/>
  <c r="L353" i="4" s="1"/>
  <c r="Q360" i="3"/>
  <c r="L351" i="4" s="1"/>
  <c r="Q358" i="3"/>
  <c r="L349" i="4" s="1"/>
  <c r="Q356" i="3"/>
  <c r="L347" i="4" s="1"/>
  <c r="R347" i="4" s="1"/>
  <c r="Y347" i="4" s="1"/>
  <c r="Q354" i="3"/>
  <c r="L345" i="4" s="1"/>
  <c r="R345" i="4" s="1"/>
  <c r="Y345" i="4" s="1"/>
  <c r="Q352" i="3"/>
  <c r="L343" i="4" s="1"/>
  <c r="Q350" i="3"/>
  <c r="L341" i="4" s="1"/>
  <c r="Q348" i="3"/>
  <c r="L339" i="4" s="1"/>
  <c r="Q346" i="3"/>
  <c r="L337" i="4" s="1"/>
  <c r="Q344" i="3"/>
  <c r="L335" i="4" s="1"/>
  <c r="Q342" i="3"/>
  <c r="L333" i="4" s="1"/>
  <c r="Q340" i="3"/>
  <c r="L331" i="4" s="1"/>
  <c r="Q338" i="3"/>
  <c r="L329" i="4" s="1"/>
  <c r="R329" i="4" s="1"/>
  <c r="U329" i="4" s="1"/>
  <c r="Y338" i="3" s="1"/>
  <c r="Q336" i="3"/>
  <c r="L327" i="4" s="1"/>
  <c r="Q334" i="3"/>
  <c r="L325" i="4" s="1"/>
  <c r="R325" i="4" s="1"/>
  <c r="U325" i="4" s="1"/>
  <c r="Y334" i="3" s="1"/>
  <c r="Q332" i="3"/>
  <c r="L323" i="4" s="1"/>
  <c r="R323" i="4" s="1"/>
  <c r="Y323" i="4" s="1"/>
  <c r="Q330" i="3"/>
  <c r="L321" i="4" s="1"/>
  <c r="R321" i="4" s="1"/>
  <c r="Y321" i="4" s="1"/>
  <c r="Q328" i="3"/>
  <c r="L319" i="4" s="1"/>
  <c r="Q326" i="3"/>
  <c r="L317" i="4" s="1"/>
  <c r="R317" i="4" s="1"/>
  <c r="U317" i="4" s="1"/>
  <c r="Y326" i="3" s="1"/>
  <c r="Q324" i="3"/>
  <c r="L315" i="4" s="1"/>
  <c r="Q322" i="3"/>
  <c r="L313" i="4" s="1"/>
  <c r="Q320" i="3"/>
  <c r="L311" i="4" s="1"/>
  <c r="Q318" i="3"/>
  <c r="L309" i="4" s="1"/>
  <c r="R309" i="4" s="1"/>
  <c r="U309" i="4" s="1"/>
  <c r="Y318" i="3" s="1"/>
  <c r="Q316" i="3"/>
  <c r="L307" i="4" s="1"/>
  <c r="R307" i="4" s="1"/>
  <c r="U307" i="4" s="1"/>
  <c r="Y316" i="3" s="1"/>
  <c r="Q314" i="3"/>
  <c r="L305" i="4" s="1"/>
  <c r="Q312" i="3"/>
  <c r="L303" i="4" s="1"/>
  <c r="Q310" i="3"/>
  <c r="L301" i="4" s="1"/>
  <c r="R301" i="4" s="1"/>
  <c r="Q308" i="3"/>
  <c r="L299" i="4" s="1"/>
  <c r="P476" i="3"/>
  <c r="K467" i="4" s="1"/>
  <c r="Q467" i="4" s="1"/>
  <c r="T467" i="4" s="1"/>
  <c r="X476" i="3" s="1"/>
  <c r="P471" i="3"/>
  <c r="K462" i="4" s="1"/>
  <c r="P468" i="3"/>
  <c r="K459" i="4" s="1"/>
  <c r="Q459" i="4" s="1"/>
  <c r="X459" i="4" s="1"/>
  <c r="P463" i="3"/>
  <c r="K454" i="4" s="1"/>
  <c r="Q454" i="4" s="1"/>
  <c r="X454" i="4" s="1"/>
  <c r="P460" i="3"/>
  <c r="K451" i="4" s="1"/>
  <c r="Q451" i="4" s="1"/>
  <c r="X451" i="4" s="1"/>
  <c r="P455" i="3"/>
  <c r="K446" i="4" s="1"/>
  <c r="P452" i="3"/>
  <c r="K443" i="4" s="1"/>
  <c r="Q443" i="4" s="1"/>
  <c r="T443" i="4" s="1"/>
  <c r="X452" i="3" s="1"/>
  <c r="P447" i="3"/>
  <c r="K438" i="4" s="1"/>
  <c r="Q438" i="4" s="1"/>
  <c r="T438" i="4" s="1"/>
  <c r="X447" i="3" s="1"/>
  <c r="P444" i="3"/>
  <c r="K435" i="4" s="1"/>
  <c r="Q435" i="4" s="1"/>
  <c r="T435" i="4" s="1"/>
  <c r="X444" i="3" s="1"/>
  <c r="P439" i="3"/>
  <c r="K430" i="4" s="1"/>
  <c r="P436" i="3"/>
  <c r="K427" i="4" s="1"/>
  <c r="Q427" i="4" s="1"/>
  <c r="P431" i="3"/>
  <c r="K422" i="4" s="1"/>
  <c r="P428" i="3"/>
  <c r="K419" i="4" s="1"/>
  <c r="P423" i="3"/>
  <c r="K414" i="4" s="1"/>
  <c r="Q414" i="4" s="1"/>
  <c r="P420" i="3"/>
  <c r="K411" i="4" s="1"/>
  <c r="Q411" i="4" s="1"/>
  <c r="X411" i="4" s="1"/>
  <c r="P415" i="3"/>
  <c r="K406" i="4" s="1"/>
  <c r="Q406" i="4" s="1"/>
  <c r="X406" i="4" s="1"/>
  <c r="P412" i="3"/>
  <c r="K403" i="4" s="1"/>
  <c r="Q403" i="4" s="1"/>
  <c r="P407" i="3"/>
  <c r="K398" i="4" s="1"/>
  <c r="Q398" i="4" s="1"/>
  <c r="T398" i="4" s="1"/>
  <c r="X407" i="3" s="1"/>
  <c r="P404" i="3"/>
  <c r="K395" i="4" s="1"/>
  <c r="Q395" i="4" s="1"/>
  <c r="T395" i="4" s="1"/>
  <c r="X404" i="3" s="1"/>
  <c r="P399" i="3"/>
  <c r="K390" i="4" s="1"/>
  <c r="P396" i="3"/>
  <c r="K387" i="4" s="1"/>
  <c r="Q387" i="4" s="1"/>
  <c r="X387" i="4" s="1"/>
  <c r="P391" i="3"/>
  <c r="K382" i="4" s="1"/>
  <c r="P388" i="3"/>
  <c r="K379" i="4" s="1"/>
  <c r="Q379" i="4" s="1"/>
  <c r="T379" i="4" s="1"/>
  <c r="X388" i="3" s="1"/>
  <c r="P383" i="3"/>
  <c r="K374" i="4" s="1"/>
  <c r="Q374" i="4" s="1"/>
  <c r="X374" i="4" s="1"/>
  <c r="P380" i="3"/>
  <c r="K371" i="4" s="1"/>
  <c r="Q371" i="4" s="1"/>
  <c r="T371" i="4" s="1"/>
  <c r="X380" i="3" s="1"/>
  <c r="P375" i="3"/>
  <c r="K366" i="4" s="1"/>
  <c r="Q366" i="4" s="1"/>
  <c r="X366" i="4" s="1"/>
  <c r="P372" i="3"/>
  <c r="K363" i="4" s="1"/>
  <c r="P367" i="3"/>
  <c r="K358" i="4" s="1"/>
  <c r="Q358" i="4" s="1"/>
  <c r="P364" i="3"/>
  <c r="K355" i="4" s="1"/>
  <c r="Q355" i="4" s="1"/>
  <c r="X355" i="4" s="1"/>
  <c r="P359" i="3"/>
  <c r="K350" i="4" s="1"/>
  <c r="Q350" i="4" s="1"/>
  <c r="T350" i="4" s="1"/>
  <c r="X359" i="3" s="1"/>
  <c r="P356" i="3"/>
  <c r="K347" i="4" s="1"/>
  <c r="Q347" i="4" s="1"/>
  <c r="T347" i="4" s="1"/>
  <c r="X356" i="3" s="1"/>
  <c r="R353" i="3"/>
  <c r="M344" i="4" s="1"/>
  <c r="S344" i="4" s="1"/>
  <c r="Z344" i="4" s="1"/>
  <c r="P351" i="3"/>
  <c r="K342" i="4" s="1"/>
  <c r="Q342" i="4" s="1"/>
  <c r="T342" i="4" s="1"/>
  <c r="X351" i="3" s="1"/>
  <c r="P348" i="3"/>
  <c r="K339" i="4" s="1"/>
  <c r="Q339" i="4" s="1"/>
  <c r="X339" i="4" s="1"/>
  <c r="P343" i="3"/>
  <c r="K334" i="4" s="1"/>
  <c r="Q334" i="4" s="1"/>
  <c r="T334" i="4" s="1"/>
  <c r="X343" i="3" s="1"/>
  <c r="P340" i="3"/>
  <c r="K331" i="4" s="1"/>
  <c r="Q331" i="4" s="1"/>
  <c r="X331" i="4" s="1"/>
  <c r="P335" i="3"/>
  <c r="K326" i="4" s="1"/>
  <c r="Q326" i="4" s="1"/>
  <c r="X326" i="4" s="1"/>
  <c r="P332" i="3"/>
  <c r="K323" i="4" s="1"/>
  <c r="Q323" i="4" s="1"/>
  <c r="X323" i="4" s="1"/>
  <c r="P327" i="3"/>
  <c r="K318" i="4" s="1"/>
  <c r="Q318" i="4" s="1"/>
  <c r="T318" i="4" s="1"/>
  <c r="X327" i="3" s="1"/>
  <c r="P324" i="3"/>
  <c r="K315" i="4" s="1"/>
  <c r="Q315" i="4" s="1"/>
  <c r="X315" i="4" s="1"/>
  <c r="P319" i="3"/>
  <c r="K310" i="4" s="1"/>
  <c r="Q310" i="4" s="1"/>
  <c r="X310" i="4" s="1"/>
  <c r="P316" i="3"/>
  <c r="K307" i="4" s="1"/>
  <c r="P311" i="3"/>
  <c r="K302" i="4" s="1"/>
  <c r="Q302" i="4" s="1"/>
  <c r="X302" i="4" s="1"/>
  <c r="P308" i="3"/>
  <c r="K299" i="4" s="1"/>
  <c r="P306" i="3"/>
  <c r="K297" i="4" s="1"/>
  <c r="Q297" i="4" s="1"/>
  <c r="T297" i="4" s="1"/>
  <c r="X306" i="3" s="1"/>
  <c r="P304" i="3"/>
  <c r="K295" i="4" s="1"/>
  <c r="P302" i="3"/>
  <c r="K293" i="4" s="1"/>
  <c r="Q293" i="4" s="1"/>
  <c r="X293" i="4" s="1"/>
  <c r="P300" i="3"/>
  <c r="K291" i="4" s="1"/>
  <c r="Q291" i="4" s="1"/>
  <c r="T291" i="4" s="1"/>
  <c r="X300" i="3" s="1"/>
  <c r="P298" i="3"/>
  <c r="K289" i="4" s="1"/>
  <c r="Q289" i="4" s="1"/>
  <c r="X289" i="4" s="1"/>
  <c r="P296" i="3"/>
  <c r="K287" i="4" s="1"/>
  <c r="Q287" i="4" s="1"/>
  <c r="X287" i="4" s="1"/>
  <c r="P294" i="3"/>
  <c r="K285" i="4" s="1"/>
  <c r="Q285" i="4" s="1"/>
  <c r="X285" i="4" s="1"/>
  <c r="P292" i="3"/>
  <c r="K283" i="4" s="1"/>
  <c r="Q283" i="4" s="1"/>
  <c r="T283" i="4" s="1"/>
  <c r="X292" i="3" s="1"/>
  <c r="P290" i="3"/>
  <c r="K281" i="4" s="1"/>
  <c r="Q281" i="4" s="1"/>
  <c r="T281" i="4" s="1"/>
  <c r="X290" i="3" s="1"/>
  <c r="P288" i="3"/>
  <c r="K279" i="4" s="1"/>
  <c r="P286" i="3"/>
  <c r="K277" i="4" s="1"/>
  <c r="Q277" i="4" s="1"/>
  <c r="X277" i="4" s="1"/>
  <c r="P284" i="3"/>
  <c r="K275" i="4" s="1"/>
  <c r="Q275" i="4" s="1"/>
  <c r="T275" i="4" s="1"/>
  <c r="X284" i="3" s="1"/>
  <c r="P282" i="3"/>
  <c r="K273" i="4" s="1"/>
  <c r="Q273" i="4" s="1"/>
  <c r="X273" i="4" s="1"/>
  <c r="P280" i="3"/>
  <c r="K271" i="4" s="1"/>
  <c r="Q271" i="4" s="1"/>
  <c r="P278" i="3"/>
  <c r="K269" i="4" s="1"/>
  <c r="Q269" i="4" s="1"/>
  <c r="T269" i="4" s="1"/>
  <c r="X278" i="3" s="1"/>
  <c r="P276" i="3"/>
  <c r="K267" i="4" s="1"/>
  <c r="P274" i="3"/>
  <c r="K265" i="4" s="1"/>
  <c r="Q265" i="4" s="1"/>
  <c r="X265" i="4" s="1"/>
  <c r="P272" i="3"/>
  <c r="K263" i="4" s="1"/>
  <c r="P270" i="3"/>
  <c r="K261" i="4" s="1"/>
  <c r="Q261" i="4" s="1"/>
  <c r="X261" i="4" s="1"/>
  <c r="P268" i="3"/>
  <c r="K259" i="4" s="1"/>
  <c r="Q259" i="4" s="1"/>
  <c r="X259" i="4" s="1"/>
  <c r="P266" i="3"/>
  <c r="K257" i="4" s="1"/>
  <c r="Q257" i="4" s="1"/>
  <c r="T257" i="4" s="1"/>
  <c r="X266" i="3" s="1"/>
  <c r="P264" i="3"/>
  <c r="K255" i="4" s="1"/>
  <c r="Q255" i="4" s="1"/>
  <c r="T255" i="4" s="1"/>
  <c r="X264" i="3" s="1"/>
  <c r="P262" i="3"/>
  <c r="K253" i="4" s="1"/>
  <c r="Q253" i="4" s="1"/>
  <c r="T253" i="4" s="1"/>
  <c r="X262" i="3" s="1"/>
  <c r="P260" i="3"/>
  <c r="K251" i="4" s="1"/>
  <c r="Q251" i="4" s="1"/>
  <c r="T251" i="4" s="1"/>
  <c r="X260" i="3" s="1"/>
  <c r="P258" i="3"/>
  <c r="K249" i="4" s="1"/>
  <c r="Q249" i="4" s="1"/>
  <c r="X249" i="4" s="1"/>
  <c r="P256" i="3"/>
  <c r="K247" i="4" s="1"/>
  <c r="P254" i="3"/>
  <c r="K245" i="4" s="1"/>
  <c r="Q245" i="4" s="1"/>
  <c r="T245" i="4" s="1"/>
  <c r="X254" i="3" s="1"/>
  <c r="P252" i="3"/>
  <c r="K243" i="4" s="1"/>
  <c r="Q243" i="4" s="1"/>
  <c r="T243" i="4" s="1"/>
  <c r="X252" i="3" s="1"/>
  <c r="P250" i="3"/>
  <c r="K241" i="4" s="1"/>
  <c r="Q241" i="4" s="1"/>
  <c r="X241" i="4" s="1"/>
  <c r="P248" i="3"/>
  <c r="K239" i="4" s="1"/>
  <c r="Q239" i="4" s="1"/>
  <c r="X239" i="4" s="1"/>
  <c r="P246" i="3"/>
  <c r="K237" i="4" s="1"/>
  <c r="Q237" i="4" s="1"/>
  <c r="X237" i="4" s="1"/>
  <c r="P244" i="3"/>
  <c r="K235" i="4" s="1"/>
  <c r="Q235" i="4" s="1"/>
  <c r="T235" i="4" s="1"/>
  <c r="X244" i="3" s="1"/>
  <c r="P242" i="3"/>
  <c r="K233" i="4" s="1"/>
  <c r="Q233" i="4" s="1"/>
  <c r="X233" i="4" s="1"/>
  <c r="P240" i="3"/>
  <c r="K231" i="4" s="1"/>
  <c r="P238" i="3"/>
  <c r="K229" i="4" s="1"/>
  <c r="Q229" i="4" s="1"/>
  <c r="T229" i="4" s="1"/>
  <c r="X238" i="3" s="1"/>
  <c r="P236" i="3"/>
  <c r="K227" i="4" s="1"/>
  <c r="Q227" i="4" s="1"/>
  <c r="T227" i="4" s="1"/>
  <c r="X236" i="3" s="1"/>
  <c r="P234" i="3"/>
  <c r="K225" i="4" s="1"/>
  <c r="Q225" i="4" s="1"/>
  <c r="T225" i="4" s="1"/>
  <c r="X234" i="3" s="1"/>
  <c r="P232" i="3"/>
  <c r="K223" i="4" s="1"/>
  <c r="Q223" i="4" s="1"/>
  <c r="T223" i="4" s="1"/>
  <c r="X232" i="3" s="1"/>
  <c r="P230" i="3"/>
  <c r="K221" i="4" s="1"/>
  <c r="Q221" i="4" s="1"/>
  <c r="T221" i="4" s="1"/>
  <c r="X230" i="3" s="1"/>
  <c r="P228" i="3"/>
  <c r="K219" i="4" s="1"/>
  <c r="Q219" i="4" s="1"/>
  <c r="T219" i="4" s="1"/>
  <c r="X228" i="3" s="1"/>
  <c r="P226" i="3"/>
  <c r="K217" i="4" s="1"/>
  <c r="Q217" i="4" s="1"/>
  <c r="T217" i="4" s="1"/>
  <c r="X226" i="3" s="1"/>
  <c r="P224" i="3"/>
  <c r="K215" i="4" s="1"/>
  <c r="Q215" i="4" s="1"/>
  <c r="X215" i="4" s="1"/>
  <c r="P222" i="3"/>
  <c r="K213" i="4" s="1"/>
  <c r="Q213" i="4" s="1"/>
  <c r="P220" i="3"/>
  <c r="K211" i="4" s="1"/>
  <c r="P218" i="3"/>
  <c r="K209" i="4" s="1"/>
  <c r="Q209" i="4" s="1"/>
  <c r="X209" i="4" s="1"/>
  <c r="P216" i="3"/>
  <c r="K207" i="4" s="1"/>
  <c r="Q207" i="4" s="1"/>
  <c r="X207" i="4" s="1"/>
  <c r="P214" i="3"/>
  <c r="K205" i="4" s="1"/>
  <c r="Q205" i="4" s="1"/>
  <c r="X205" i="4" s="1"/>
  <c r="P212" i="3"/>
  <c r="K203" i="4" s="1"/>
  <c r="Q203" i="4" s="1"/>
  <c r="T203" i="4" s="1"/>
  <c r="X212" i="3" s="1"/>
  <c r="P210" i="3"/>
  <c r="K201" i="4" s="1"/>
  <c r="Q201" i="4" s="1"/>
  <c r="X201" i="4" s="1"/>
  <c r="P208" i="3"/>
  <c r="K199" i="4" s="1"/>
  <c r="P206" i="3"/>
  <c r="K197" i="4" s="1"/>
  <c r="Q197" i="4" s="1"/>
  <c r="T197" i="4" s="1"/>
  <c r="X206" i="3" s="1"/>
  <c r="P204" i="3"/>
  <c r="K195" i="4" s="1"/>
  <c r="Q195" i="4" s="1"/>
  <c r="P202" i="3"/>
  <c r="K193" i="4" s="1"/>
  <c r="Q193" i="4" s="1"/>
  <c r="X193" i="4" s="1"/>
  <c r="P200" i="3"/>
  <c r="K191" i="4" s="1"/>
  <c r="Q191" i="4" s="1"/>
  <c r="T191" i="4" s="1"/>
  <c r="X200" i="3" s="1"/>
  <c r="P198" i="3"/>
  <c r="K189" i="4" s="1"/>
  <c r="Q189" i="4" s="1"/>
  <c r="X189" i="4" s="1"/>
  <c r="P196" i="3"/>
  <c r="K187" i="4" s="1"/>
  <c r="P194" i="3"/>
  <c r="K185" i="4" s="1"/>
  <c r="Q185" i="4" s="1"/>
  <c r="T185" i="4" s="1"/>
  <c r="X194" i="3" s="1"/>
  <c r="P192" i="3"/>
  <c r="K183" i="4" s="1"/>
  <c r="Q183" i="4" s="1"/>
  <c r="T183" i="4" s="1"/>
  <c r="X192" i="3" s="1"/>
  <c r="P190" i="3"/>
  <c r="K181" i="4" s="1"/>
  <c r="Q181" i="4" s="1"/>
  <c r="X181" i="4" s="1"/>
  <c r="P188" i="3"/>
  <c r="K179" i="4" s="1"/>
  <c r="Q179" i="4" s="1"/>
  <c r="X179" i="4" s="1"/>
  <c r="P186" i="3"/>
  <c r="K177" i="4" s="1"/>
  <c r="Q177" i="4" s="1"/>
  <c r="X177" i="4" s="1"/>
  <c r="P184" i="3"/>
  <c r="K175" i="4" s="1"/>
  <c r="Q175" i="4" s="1"/>
  <c r="T175" i="4" s="1"/>
  <c r="X184" i="3" s="1"/>
  <c r="P182" i="3"/>
  <c r="K173" i="4" s="1"/>
  <c r="Q173" i="4" s="1"/>
  <c r="X173" i="4" s="1"/>
  <c r="P180" i="3"/>
  <c r="K171" i="4" s="1"/>
  <c r="P178" i="3"/>
  <c r="K169" i="4" s="1"/>
  <c r="Q169" i="4" s="1"/>
  <c r="X169" i="4" s="1"/>
  <c r="P176" i="3"/>
  <c r="K167" i="4" s="1"/>
  <c r="Q167" i="4" s="1"/>
  <c r="T167" i="4" s="1"/>
  <c r="X176" i="3" s="1"/>
  <c r="P174" i="3"/>
  <c r="K165" i="4" s="1"/>
  <c r="Q165" i="4" s="1"/>
  <c r="X165" i="4" s="1"/>
  <c r="P172" i="3"/>
  <c r="K163" i="4" s="1"/>
  <c r="P170" i="3"/>
  <c r="K161" i="4" s="1"/>
  <c r="Q161" i="4" s="1"/>
  <c r="X161" i="4" s="1"/>
  <c r="P168" i="3"/>
  <c r="K159" i="4" s="1"/>
  <c r="Q159" i="4" s="1"/>
  <c r="X159" i="4" s="1"/>
  <c r="P166" i="3"/>
  <c r="K157" i="4" s="1"/>
  <c r="Q157" i="4" s="1"/>
  <c r="X157" i="4" s="1"/>
  <c r="P164" i="3"/>
  <c r="K155" i="4" s="1"/>
  <c r="P162" i="3"/>
  <c r="K153" i="4" s="1"/>
  <c r="Q153" i="4" s="1"/>
  <c r="P160" i="3"/>
  <c r="K151" i="4" s="1"/>
  <c r="P158" i="3"/>
  <c r="K149" i="4" s="1"/>
  <c r="Q149" i="4" s="1"/>
  <c r="X149" i="4" s="1"/>
  <c r="P156" i="3"/>
  <c r="K147" i="4" s="1"/>
  <c r="Q147" i="4" s="1"/>
  <c r="X147" i="4" s="1"/>
  <c r="P154" i="3"/>
  <c r="K145" i="4" s="1"/>
  <c r="Q145" i="4" s="1"/>
  <c r="T145" i="4" s="1"/>
  <c r="X154" i="3" s="1"/>
  <c r="P152" i="3"/>
  <c r="K143" i="4" s="1"/>
  <c r="Q143" i="4" s="1"/>
  <c r="X143" i="4" s="1"/>
  <c r="P150" i="3"/>
  <c r="K141" i="4" s="1"/>
  <c r="Q141" i="4" s="1"/>
  <c r="X141" i="4" s="1"/>
  <c r="P148" i="3"/>
  <c r="K139" i="4" s="1"/>
  <c r="P146" i="3"/>
  <c r="K137" i="4" s="1"/>
  <c r="Q137" i="4" s="1"/>
  <c r="X137" i="4" s="1"/>
  <c r="P144" i="3"/>
  <c r="K135" i="4" s="1"/>
  <c r="P142" i="3"/>
  <c r="K133" i="4" s="1"/>
  <c r="Q133" i="4" s="1"/>
  <c r="P140" i="3"/>
  <c r="K131" i="4" s="1"/>
  <c r="Q131" i="4" s="1"/>
  <c r="X131" i="4" s="1"/>
  <c r="P138" i="3"/>
  <c r="K129" i="4" s="1"/>
  <c r="Q129" i="4" s="1"/>
  <c r="X129" i="4" s="1"/>
  <c r="P136" i="3"/>
  <c r="K127" i="4" s="1"/>
  <c r="Q127" i="4" s="1"/>
  <c r="T127" i="4" s="1"/>
  <c r="X136" i="3" s="1"/>
  <c r="P134" i="3"/>
  <c r="K125" i="4" s="1"/>
  <c r="Q125" i="4" s="1"/>
  <c r="T125" i="4" s="1"/>
  <c r="X134" i="3" s="1"/>
  <c r="P132" i="3"/>
  <c r="K123" i="4" s="1"/>
  <c r="Q123" i="4" s="1"/>
  <c r="P130" i="3"/>
  <c r="K121" i="4" s="1"/>
  <c r="Q121" i="4" s="1"/>
  <c r="T121" i="4" s="1"/>
  <c r="X130" i="3" s="1"/>
  <c r="P128" i="3"/>
  <c r="K119" i="4" s="1"/>
  <c r="P126" i="3"/>
  <c r="K117" i="4" s="1"/>
  <c r="Q117" i="4" s="1"/>
  <c r="X117" i="4" s="1"/>
  <c r="P124" i="3"/>
  <c r="K115" i="4" s="1"/>
  <c r="Q115" i="4" s="1"/>
  <c r="P122" i="3"/>
  <c r="K113" i="4" s="1"/>
  <c r="Q113" i="4" s="1"/>
  <c r="T113" i="4" s="1"/>
  <c r="X122" i="3" s="1"/>
  <c r="P120" i="3"/>
  <c r="K111" i="4" s="1"/>
  <c r="Q111" i="4" s="1"/>
  <c r="X111" i="4" s="1"/>
  <c r="P118" i="3"/>
  <c r="K109" i="4" s="1"/>
  <c r="Q109" i="4" s="1"/>
  <c r="X109" i="4" s="1"/>
  <c r="P116" i="3"/>
  <c r="K107" i="4" s="1"/>
  <c r="P114" i="3"/>
  <c r="K105" i="4" s="1"/>
  <c r="Q105" i="4" s="1"/>
  <c r="T105" i="4" s="1"/>
  <c r="X114" i="3" s="1"/>
  <c r="P112" i="3"/>
  <c r="K103" i="4" s="1"/>
  <c r="Q103" i="4" s="1"/>
  <c r="X103" i="4" s="1"/>
  <c r="P110" i="3"/>
  <c r="K101" i="4" s="1"/>
  <c r="Q101" i="4" s="1"/>
  <c r="X101" i="4" s="1"/>
  <c r="P108" i="3"/>
  <c r="K99" i="4" s="1"/>
  <c r="Q99" i="4" s="1"/>
  <c r="T99" i="4" s="1"/>
  <c r="X108" i="3" s="1"/>
  <c r="P106" i="3"/>
  <c r="K97" i="4" s="1"/>
  <c r="Q97" i="4" s="1"/>
  <c r="X97" i="4" s="1"/>
  <c r="P104" i="3"/>
  <c r="K95" i="4" s="1"/>
  <c r="Q95" i="4" s="1"/>
  <c r="P102" i="3"/>
  <c r="K93" i="4" s="1"/>
  <c r="Q93" i="4" s="1"/>
  <c r="X93" i="4" s="1"/>
  <c r="P100" i="3"/>
  <c r="K91" i="4" s="1"/>
  <c r="Q91" i="4" s="1"/>
  <c r="T91" i="4" s="1"/>
  <c r="X100" i="3" s="1"/>
  <c r="P98" i="3"/>
  <c r="K89" i="4" s="1"/>
  <c r="Q89" i="4" s="1"/>
  <c r="T89" i="4" s="1"/>
  <c r="X98" i="3" s="1"/>
  <c r="O476" i="3"/>
  <c r="J467" i="4" s="1"/>
  <c r="P473" i="3"/>
  <c r="K464" i="4" s="1"/>
  <c r="Q464" i="4" s="1"/>
  <c r="X464" i="4" s="1"/>
  <c r="O470" i="3"/>
  <c r="J461" i="4" s="1"/>
  <c r="P467" i="3"/>
  <c r="K458" i="4" s="1"/>
  <c r="Q458" i="4" s="1"/>
  <c r="X458" i="4" s="1"/>
  <c r="O464" i="3"/>
  <c r="J455" i="4" s="1"/>
  <c r="P461" i="3"/>
  <c r="K452" i="4" s="1"/>
  <c r="Q452" i="4" s="1"/>
  <c r="O458" i="3"/>
  <c r="J449" i="4" s="1"/>
  <c r="O455" i="3"/>
  <c r="J446" i="4" s="1"/>
  <c r="O449" i="3"/>
  <c r="J440" i="4" s="1"/>
  <c r="O443" i="3"/>
  <c r="J434" i="4" s="1"/>
  <c r="O437" i="3"/>
  <c r="J428" i="4" s="1"/>
  <c r="Q433" i="3"/>
  <c r="L424" i="4" s="1"/>
  <c r="R424" i="4" s="1"/>
  <c r="Y424" i="4" s="1"/>
  <c r="P430" i="3"/>
  <c r="K421" i="4" s="1"/>
  <c r="Q427" i="3"/>
  <c r="L418" i="4" s="1"/>
  <c r="R418" i="4" s="1"/>
  <c r="U418" i="4" s="1"/>
  <c r="Y427" i="3" s="1"/>
  <c r="P424" i="3"/>
  <c r="K415" i="4" s="1"/>
  <c r="Q421" i="3"/>
  <c r="L412" i="4" s="1"/>
  <c r="R412" i="4" s="1"/>
  <c r="U412" i="4" s="1"/>
  <c r="Y421" i="3" s="1"/>
  <c r="P418" i="3"/>
  <c r="K409" i="4" s="1"/>
  <c r="Q415" i="3"/>
  <c r="L406" i="4" s="1"/>
  <c r="R406" i="4" s="1"/>
  <c r="Y406" i="4" s="1"/>
  <c r="O412" i="3"/>
  <c r="J403" i="4" s="1"/>
  <c r="P409" i="3"/>
  <c r="K400" i="4" s="1"/>
  <c r="Q400" i="4" s="1"/>
  <c r="T400" i="4" s="1"/>
  <c r="X409" i="3" s="1"/>
  <c r="O406" i="3"/>
  <c r="J397" i="4" s="1"/>
  <c r="P403" i="3"/>
  <c r="K394" i="4" s="1"/>
  <c r="Q394" i="4" s="1"/>
  <c r="X394" i="4" s="1"/>
  <c r="O400" i="3"/>
  <c r="J391" i="4" s="1"/>
  <c r="P397" i="3"/>
  <c r="K388" i="4" s="1"/>
  <c r="Q388" i="4" s="1"/>
  <c r="O394" i="3"/>
  <c r="J385" i="4" s="1"/>
  <c r="O391" i="3"/>
  <c r="J382" i="4" s="1"/>
  <c r="O385" i="3"/>
  <c r="J376" i="4" s="1"/>
  <c r="O379" i="3"/>
  <c r="J370" i="4" s="1"/>
  <c r="O373" i="3"/>
  <c r="J364" i="4" s="1"/>
  <c r="Q369" i="3"/>
  <c r="L360" i="4" s="1"/>
  <c r="R360" i="4" s="1"/>
  <c r="U360" i="4" s="1"/>
  <c r="Y369" i="3" s="1"/>
  <c r="P366" i="3"/>
  <c r="K357" i="4" s="1"/>
  <c r="Q363" i="3"/>
  <c r="L354" i="4" s="1"/>
  <c r="R354" i="4" s="1"/>
  <c r="Y354" i="4" s="1"/>
  <c r="P360" i="3"/>
  <c r="K351" i="4" s="1"/>
  <c r="Q351" i="4" s="1"/>
  <c r="X351" i="4" s="1"/>
  <c r="Q357" i="3"/>
  <c r="L348" i="4" s="1"/>
  <c r="R348" i="4" s="1"/>
  <c r="U348" i="4" s="1"/>
  <c r="Y357" i="3" s="1"/>
  <c r="P354" i="3"/>
  <c r="K345" i="4" s="1"/>
  <c r="Q345" i="4" s="1"/>
  <c r="X345" i="4" s="1"/>
  <c r="Q351" i="3"/>
  <c r="L342" i="4" s="1"/>
  <c r="R342" i="4" s="1"/>
  <c r="Y342" i="4" s="1"/>
  <c r="O348" i="3"/>
  <c r="J339" i="4" s="1"/>
  <c r="P345" i="3"/>
  <c r="K336" i="4" s="1"/>
  <c r="Q336" i="4" s="1"/>
  <c r="T336" i="4" s="1"/>
  <c r="X345" i="3" s="1"/>
  <c r="O342" i="3"/>
  <c r="J333" i="4" s="1"/>
  <c r="P339" i="3"/>
  <c r="K330" i="4" s="1"/>
  <c r="Q330" i="4" s="1"/>
  <c r="X330" i="4" s="1"/>
  <c r="O336" i="3"/>
  <c r="J327" i="4" s="1"/>
  <c r="P333" i="3"/>
  <c r="K324" i="4" s="1"/>
  <c r="Q324" i="4" s="1"/>
  <c r="X324" i="4" s="1"/>
  <c r="O330" i="3"/>
  <c r="J321" i="4" s="1"/>
  <c r="O327" i="3"/>
  <c r="J318" i="4" s="1"/>
  <c r="O321" i="3"/>
  <c r="J312" i="4" s="1"/>
  <c r="O315" i="3"/>
  <c r="J306" i="4" s="1"/>
  <c r="O309" i="3"/>
  <c r="J300" i="4" s="1"/>
  <c r="O306" i="3"/>
  <c r="J297" i="4" s="1"/>
  <c r="Q301" i="3"/>
  <c r="L292" i="4" s="1"/>
  <c r="P299" i="3"/>
  <c r="K290" i="4" s="1"/>
  <c r="Q290" i="4" s="1"/>
  <c r="T290" i="4" s="1"/>
  <c r="X299" i="3" s="1"/>
  <c r="O297" i="3"/>
  <c r="J288" i="4" s="1"/>
  <c r="Q292" i="3"/>
  <c r="L283" i="4" s="1"/>
  <c r="R283" i="4" s="1"/>
  <c r="O290" i="3"/>
  <c r="J281" i="4" s="1"/>
  <c r="Q285" i="3"/>
  <c r="L276" i="4" s="1"/>
  <c r="R276" i="4" s="1"/>
  <c r="U276" i="4" s="1"/>
  <c r="Y285" i="3" s="1"/>
  <c r="P283" i="3"/>
  <c r="K274" i="4" s="1"/>
  <c r="Q274" i="4" s="1"/>
  <c r="T274" i="4" s="1"/>
  <c r="X283" i="3" s="1"/>
  <c r="O281" i="3"/>
  <c r="J272" i="4" s="1"/>
  <c r="Q276" i="3"/>
  <c r="L267" i="4" s="1"/>
  <c r="O274" i="3"/>
  <c r="J265" i="4" s="1"/>
  <c r="Q269" i="3"/>
  <c r="L260" i="4" s="1"/>
  <c r="R260" i="4" s="1"/>
  <c r="U260" i="4" s="1"/>
  <c r="Y269" i="3" s="1"/>
  <c r="P267" i="3"/>
  <c r="K258" i="4" s="1"/>
  <c r="Q258" i="4" s="1"/>
  <c r="O265" i="3"/>
  <c r="J256" i="4" s="1"/>
  <c r="Q260" i="3"/>
  <c r="L251" i="4" s="1"/>
  <c r="R251" i="4" s="1"/>
  <c r="Y251" i="4" s="1"/>
  <c r="O258" i="3"/>
  <c r="J249" i="4" s="1"/>
  <c r="Q253" i="3"/>
  <c r="L244" i="4" s="1"/>
  <c r="R244" i="4" s="1"/>
  <c r="Y244" i="4" s="1"/>
  <c r="P251" i="3"/>
  <c r="K242" i="4" s="1"/>
  <c r="Q242" i="4" s="1"/>
  <c r="T242" i="4" s="1"/>
  <c r="X251" i="3" s="1"/>
  <c r="O249" i="3"/>
  <c r="J240" i="4" s="1"/>
  <c r="Q244" i="3"/>
  <c r="L235" i="4" s="1"/>
  <c r="R235" i="4" s="1"/>
  <c r="Y235" i="4" s="1"/>
  <c r="O242" i="3"/>
  <c r="J233" i="4" s="1"/>
  <c r="Q237" i="3"/>
  <c r="L228" i="4" s="1"/>
  <c r="R228" i="4" s="1"/>
  <c r="Y228" i="4" s="1"/>
  <c r="P235" i="3"/>
  <c r="K226" i="4" s="1"/>
  <c r="Q226" i="4" s="1"/>
  <c r="T226" i="4" s="1"/>
  <c r="X235" i="3" s="1"/>
  <c r="O233" i="3"/>
  <c r="J224" i="4" s="1"/>
  <c r="Q228" i="3"/>
  <c r="L219" i="4" s="1"/>
  <c r="R219" i="4" s="1"/>
  <c r="U219" i="4" s="1"/>
  <c r="Y228" i="3" s="1"/>
  <c r="O226" i="3"/>
  <c r="J217" i="4" s="1"/>
  <c r="Q221" i="3"/>
  <c r="L212" i="4" s="1"/>
  <c r="R212" i="4" s="1"/>
  <c r="U212" i="4" s="1"/>
  <c r="Y221" i="3" s="1"/>
  <c r="P219" i="3"/>
  <c r="K210" i="4" s="1"/>
  <c r="Q210" i="4" s="1"/>
  <c r="T210" i="4" s="1"/>
  <c r="X219" i="3" s="1"/>
  <c r="O217" i="3"/>
  <c r="J208" i="4" s="1"/>
  <c r="Q212" i="3"/>
  <c r="L203" i="4" s="1"/>
  <c r="R203" i="4" s="1"/>
  <c r="U203" i="4" s="1"/>
  <c r="Y212" i="3" s="1"/>
  <c r="O210" i="3"/>
  <c r="J201" i="4" s="1"/>
  <c r="Q205" i="3"/>
  <c r="L196" i="4" s="1"/>
  <c r="R196" i="4" s="1"/>
  <c r="Y196" i="4" s="1"/>
  <c r="P203" i="3"/>
  <c r="K194" i="4" s="1"/>
  <c r="Q194" i="4" s="1"/>
  <c r="X194" i="4" s="1"/>
  <c r="O201" i="3"/>
  <c r="J192" i="4" s="1"/>
  <c r="Q196" i="3"/>
  <c r="L187" i="4" s="1"/>
  <c r="R187" i="4" s="1"/>
  <c r="Y187" i="4" s="1"/>
  <c r="O194" i="3"/>
  <c r="J185" i="4" s="1"/>
  <c r="Q189" i="3"/>
  <c r="L180" i="4" s="1"/>
  <c r="R180" i="4" s="1"/>
  <c r="U180" i="4" s="1"/>
  <c r="Y189" i="3" s="1"/>
  <c r="P187" i="3"/>
  <c r="K178" i="4" s="1"/>
  <c r="Q178" i="4" s="1"/>
  <c r="X178" i="4" s="1"/>
  <c r="O185" i="3"/>
  <c r="J176" i="4" s="1"/>
  <c r="Q180" i="3"/>
  <c r="L171" i="4" s="1"/>
  <c r="O178" i="3"/>
  <c r="J169" i="4" s="1"/>
  <c r="Q173" i="3"/>
  <c r="L164" i="4" s="1"/>
  <c r="R164" i="4" s="1"/>
  <c r="U164" i="4" s="1"/>
  <c r="Y173" i="3" s="1"/>
  <c r="P171" i="3"/>
  <c r="K162" i="4" s="1"/>
  <c r="Q162" i="4" s="1"/>
  <c r="T162" i="4" s="1"/>
  <c r="X171" i="3" s="1"/>
  <c r="O169" i="3"/>
  <c r="J160" i="4" s="1"/>
  <c r="Q164" i="3"/>
  <c r="L155" i="4" s="1"/>
  <c r="R155" i="4" s="1"/>
  <c r="Y155" i="4" s="1"/>
  <c r="O162" i="3"/>
  <c r="J153" i="4" s="1"/>
  <c r="Q157" i="3"/>
  <c r="L148" i="4" s="1"/>
  <c r="R148" i="4" s="1"/>
  <c r="U148" i="4" s="1"/>
  <c r="Y157" i="3" s="1"/>
  <c r="P155" i="3"/>
  <c r="K146" i="4" s="1"/>
  <c r="Q146" i="4" s="1"/>
  <c r="X146" i="4" s="1"/>
  <c r="O153" i="3"/>
  <c r="J144" i="4" s="1"/>
  <c r="Q148" i="3"/>
  <c r="L139" i="4" s="1"/>
  <c r="R139" i="4" s="1"/>
  <c r="U139" i="4" s="1"/>
  <c r="Y148" i="3" s="1"/>
  <c r="O146" i="3"/>
  <c r="J137" i="4" s="1"/>
  <c r="Q141" i="3"/>
  <c r="L132" i="4" s="1"/>
  <c r="R132" i="4" s="1"/>
  <c r="U132" i="4" s="1"/>
  <c r="Y141" i="3" s="1"/>
  <c r="P139" i="3"/>
  <c r="K130" i="4" s="1"/>
  <c r="Q130" i="4" s="1"/>
  <c r="T130" i="4" s="1"/>
  <c r="X139" i="3" s="1"/>
  <c r="O137" i="3"/>
  <c r="J128" i="4" s="1"/>
  <c r="Q132" i="3"/>
  <c r="L123" i="4" s="1"/>
  <c r="R123" i="4" s="1"/>
  <c r="U123" i="4" s="1"/>
  <c r="Y132" i="3" s="1"/>
  <c r="O473" i="3"/>
  <c r="J464" i="4" s="1"/>
  <c r="O467" i="3"/>
  <c r="J458" i="4" s="1"/>
  <c r="O461" i="3"/>
  <c r="J452" i="4" s="1"/>
  <c r="Q457" i="3"/>
  <c r="L448" i="4" s="1"/>
  <c r="R448" i="4" s="1"/>
  <c r="Y448" i="4" s="1"/>
  <c r="P454" i="3"/>
  <c r="K445" i="4" s="1"/>
  <c r="Q445" i="4" s="1"/>
  <c r="T445" i="4" s="1"/>
  <c r="X454" i="3" s="1"/>
  <c r="Q451" i="3"/>
  <c r="L442" i="4" s="1"/>
  <c r="R442" i="4" s="1"/>
  <c r="Y442" i="4" s="1"/>
  <c r="P448" i="3"/>
  <c r="K439" i="4" s="1"/>
  <c r="Q439" i="4" s="1"/>
  <c r="X439" i="4" s="1"/>
  <c r="Q445" i="3"/>
  <c r="L436" i="4" s="1"/>
  <c r="R436" i="4" s="1"/>
  <c r="Y436" i="4" s="1"/>
  <c r="P442" i="3"/>
  <c r="K433" i="4" s="1"/>
  <c r="Q433" i="4" s="1"/>
  <c r="X433" i="4" s="1"/>
  <c r="Q439" i="3"/>
  <c r="L430" i="4" s="1"/>
  <c r="R430" i="4" s="1"/>
  <c r="Y430" i="4" s="1"/>
  <c r="O436" i="3"/>
  <c r="J427" i="4" s="1"/>
  <c r="P433" i="3"/>
  <c r="K424" i="4" s="1"/>
  <c r="Q424" i="4" s="1"/>
  <c r="X424" i="4" s="1"/>
  <c r="O430" i="3"/>
  <c r="J421" i="4" s="1"/>
  <c r="P427" i="3"/>
  <c r="K418" i="4" s="1"/>
  <c r="Q418" i="4" s="1"/>
  <c r="X418" i="4" s="1"/>
  <c r="O424" i="3"/>
  <c r="J415" i="4" s="1"/>
  <c r="P421" i="3"/>
  <c r="K412" i="4" s="1"/>
  <c r="Q412" i="4" s="1"/>
  <c r="X412" i="4" s="1"/>
  <c r="O418" i="3"/>
  <c r="J409" i="4" s="1"/>
  <c r="O415" i="3"/>
  <c r="J406" i="4" s="1"/>
  <c r="O409" i="3"/>
  <c r="J400" i="4" s="1"/>
  <c r="O403" i="3"/>
  <c r="J394" i="4" s="1"/>
  <c r="O397" i="3"/>
  <c r="J388" i="4" s="1"/>
  <c r="Q393" i="3"/>
  <c r="L384" i="4" s="1"/>
  <c r="R384" i="4" s="1"/>
  <c r="U384" i="4" s="1"/>
  <c r="Y393" i="3" s="1"/>
  <c r="P390" i="3"/>
  <c r="K381" i="4" s="1"/>
  <c r="Q381" i="4" s="1"/>
  <c r="X381" i="4" s="1"/>
  <c r="Q387" i="3"/>
  <c r="L378" i="4" s="1"/>
  <c r="R378" i="4" s="1"/>
  <c r="Y378" i="4" s="1"/>
  <c r="P384" i="3"/>
  <c r="K375" i="4" s="1"/>
  <c r="Q375" i="4" s="1"/>
  <c r="Q381" i="3"/>
  <c r="L372" i="4" s="1"/>
  <c r="R372" i="4" s="1"/>
  <c r="U372" i="4" s="1"/>
  <c r="Y381" i="3" s="1"/>
  <c r="P378" i="3"/>
  <c r="K369" i="4" s="1"/>
  <c r="Q375" i="3"/>
  <c r="L366" i="4" s="1"/>
  <c r="R366" i="4" s="1"/>
  <c r="Y366" i="4" s="1"/>
  <c r="O372" i="3"/>
  <c r="J363" i="4" s="1"/>
  <c r="P369" i="3"/>
  <c r="K360" i="4" s="1"/>
  <c r="Q360" i="4" s="1"/>
  <c r="X360" i="4" s="1"/>
  <c r="O366" i="3"/>
  <c r="J357" i="4" s="1"/>
  <c r="P363" i="3"/>
  <c r="K354" i="4" s="1"/>
  <c r="Q354" i="4" s="1"/>
  <c r="X354" i="4" s="1"/>
  <c r="O360" i="3"/>
  <c r="J351" i="4" s="1"/>
  <c r="P357" i="3"/>
  <c r="K348" i="4" s="1"/>
  <c r="Q348" i="4" s="1"/>
  <c r="X348" i="4" s="1"/>
  <c r="O354" i="3"/>
  <c r="J345" i="4" s="1"/>
  <c r="O351" i="3"/>
  <c r="J342" i="4" s="1"/>
  <c r="O345" i="3"/>
  <c r="J336" i="4" s="1"/>
  <c r="O339" i="3"/>
  <c r="J330" i="4" s="1"/>
  <c r="O333" i="3"/>
  <c r="J324" i="4" s="1"/>
  <c r="Q329" i="3"/>
  <c r="L320" i="4" s="1"/>
  <c r="R320" i="4" s="1"/>
  <c r="Y320" i="4" s="1"/>
  <c r="P326" i="3"/>
  <c r="K317" i="4" s="1"/>
  <c r="Q323" i="3"/>
  <c r="L314" i="4" s="1"/>
  <c r="R314" i="4" s="1"/>
  <c r="Y314" i="4" s="1"/>
  <c r="P320" i="3"/>
  <c r="K311" i="4" s="1"/>
  <c r="Q317" i="3"/>
  <c r="L308" i="4" s="1"/>
  <c r="R308" i="4" s="1"/>
  <c r="U308" i="4" s="1"/>
  <c r="Y317" i="3" s="1"/>
  <c r="P314" i="3"/>
  <c r="K305" i="4" s="1"/>
  <c r="Q305" i="4" s="1"/>
  <c r="X305" i="4" s="1"/>
  <c r="Q311" i="3"/>
  <c r="L302" i="4" s="1"/>
  <c r="R302" i="4" s="1"/>
  <c r="U302" i="4" s="1"/>
  <c r="Y311" i="3" s="1"/>
  <c r="O308" i="3"/>
  <c r="J299" i="4" s="1"/>
  <c r="Q303" i="3"/>
  <c r="L294" i="4" s="1"/>
  <c r="R294" i="4" s="1"/>
  <c r="Y294" i="4" s="1"/>
  <c r="P301" i="3"/>
  <c r="K292" i="4" s="1"/>
  <c r="O299" i="3"/>
  <c r="J290" i="4" s="1"/>
  <c r="Q294" i="3"/>
  <c r="L285" i="4" s="1"/>
  <c r="O292" i="3"/>
  <c r="J283" i="4" s="1"/>
  <c r="Q287" i="3"/>
  <c r="L278" i="4" s="1"/>
  <c r="R278" i="4" s="1"/>
  <c r="Y278" i="4" s="1"/>
  <c r="P285" i="3"/>
  <c r="K276" i="4" s="1"/>
  <c r="Q276" i="4" s="1"/>
  <c r="T276" i="4" s="1"/>
  <c r="X285" i="3" s="1"/>
  <c r="O283" i="3"/>
  <c r="J274" i="4" s="1"/>
  <c r="Q278" i="3"/>
  <c r="L269" i="4" s="1"/>
  <c r="R269" i="4" s="1"/>
  <c r="U269" i="4" s="1"/>
  <c r="Y278" i="3" s="1"/>
  <c r="O276" i="3"/>
  <c r="J267" i="4" s="1"/>
  <c r="Q271" i="3"/>
  <c r="L262" i="4" s="1"/>
  <c r="R262" i="4" s="1"/>
  <c r="Y262" i="4" s="1"/>
  <c r="P269" i="3"/>
  <c r="K260" i="4" s="1"/>
  <c r="Q260" i="4" s="1"/>
  <c r="X260" i="4" s="1"/>
  <c r="O267" i="3"/>
  <c r="J258" i="4" s="1"/>
  <c r="Q262" i="3"/>
  <c r="L253" i="4" s="1"/>
  <c r="R253" i="4" s="1"/>
  <c r="Y253" i="4" s="1"/>
  <c r="O260" i="3"/>
  <c r="J251" i="4" s="1"/>
  <c r="Q255" i="3"/>
  <c r="L246" i="4" s="1"/>
  <c r="R246" i="4" s="1"/>
  <c r="P253" i="3"/>
  <c r="K244" i="4" s="1"/>
  <c r="Q244" i="4" s="1"/>
  <c r="X244" i="4" s="1"/>
  <c r="O251" i="3"/>
  <c r="J242" i="4" s="1"/>
  <c r="Q246" i="3"/>
  <c r="L237" i="4" s="1"/>
  <c r="R237" i="4" s="1"/>
  <c r="Y237" i="4" s="1"/>
  <c r="O244" i="3"/>
  <c r="J235" i="4" s="1"/>
  <c r="Q239" i="3"/>
  <c r="L230" i="4" s="1"/>
  <c r="R230" i="4" s="1"/>
  <c r="P237" i="3"/>
  <c r="K228" i="4" s="1"/>
  <c r="Q228" i="4" s="1"/>
  <c r="O235" i="3"/>
  <c r="J226" i="4" s="1"/>
  <c r="Q230" i="3"/>
  <c r="L221" i="4" s="1"/>
  <c r="R221" i="4" s="1"/>
  <c r="Y221" i="4" s="1"/>
  <c r="O228" i="3"/>
  <c r="J219" i="4" s="1"/>
  <c r="Q223" i="3"/>
  <c r="L214" i="4" s="1"/>
  <c r="R214" i="4" s="1"/>
  <c r="P221" i="3"/>
  <c r="K212" i="4" s="1"/>
  <c r="Q212" i="4" s="1"/>
  <c r="X212" i="4" s="1"/>
  <c r="O219" i="3"/>
  <c r="J210" i="4" s="1"/>
  <c r="Q214" i="3"/>
  <c r="L205" i="4" s="1"/>
  <c r="R205" i="4" s="1"/>
  <c r="Y205" i="4" s="1"/>
  <c r="O212" i="3"/>
  <c r="J203" i="4" s="1"/>
  <c r="Q207" i="3"/>
  <c r="L198" i="4" s="1"/>
  <c r="R198" i="4" s="1"/>
  <c r="Y198" i="4" s="1"/>
  <c r="P205" i="3"/>
  <c r="K196" i="4" s="1"/>
  <c r="Q196" i="4" s="1"/>
  <c r="T196" i="4" s="1"/>
  <c r="X205" i="3" s="1"/>
  <c r="O203" i="3"/>
  <c r="J194" i="4" s="1"/>
  <c r="Q198" i="3"/>
  <c r="L189" i="4" s="1"/>
  <c r="R189" i="4" s="1"/>
  <c r="U189" i="4" s="1"/>
  <c r="Y198" i="3" s="1"/>
  <c r="O196" i="3"/>
  <c r="J187" i="4" s="1"/>
  <c r="Q191" i="3"/>
  <c r="L182" i="4" s="1"/>
  <c r="P189" i="3"/>
  <c r="K180" i="4" s="1"/>
  <c r="Q180" i="4" s="1"/>
  <c r="X180" i="4" s="1"/>
  <c r="O187" i="3"/>
  <c r="J178" i="4" s="1"/>
  <c r="Q182" i="3"/>
  <c r="L173" i="4" s="1"/>
  <c r="R173" i="4" s="1"/>
  <c r="Y173" i="4" s="1"/>
  <c r="O180" i="3"/>
  <c r="J171" i="4" s="1"/>
  <c r="Q175" i="3"/>
  <c r="L166" i="4" s="1"/>
  <c r="R166" i="4" s="1"/>
  <c r="Y166" i="4" s="1"/>
  <c r="P173" i="3"/>
  <c r="K164" i="4" s="1"/>
  <c r="Q164" i="4" s="1"/>
  <c r="T164" i="4" s="1"/>
  <c r="X173" i="3" s="1"/>
  <c r="O171" i="3"/>
  <c r="J162" i="4" s="1"/>
  <c r="Q166" i="3"/>
  <c r="L157" i="4" s="1"/>
  <c r="O164" i="3"/>
  <c r="J155" i="4" s="1"/>
  <c r="Q159" i="3"/>
  <c r="L150" i="4" s="1"/>
  <c r="R150" i="4" s="1"/>
  <c r="Y150" i="4" s="1"/>
  <c r="P157" i="3"/>
  <c r="K148" i="4" s="1"/>
  <c r="Q148" i="4" s="1"/>
  <c r="X148" i="4" s="1"/>
  <c r="O155" i="3"/>
  <c r="J146" i="4" s="1"/>
  <c r="Q150" i="3"/>
  <c r="L141" i="4" s="1"/>
  <c r="R141" i="4" s="1"/>
  <c r="U141" i="4" s="1"/>
  <c r="Y150" i="3" s="1"/>
  <c r="O148" i="3"/>
  <c r="J139" i="4" s="1"/>
  <c r="Q143" i="3"/>
  <c r="L134" i="4" s="1"/>
  <c r="R134" i="4" s="1"/>
  <c r="Y134" i="4" s="1"/>
  <c r="P141" i="3"/>
  <c r="K132" i="4" s="1"/>
  <c r="O139" i="3"/>
  <c r="J130" i="4" s="1"/>
  <c r="Q134" i="3"/>
  <c r="L125" i="4" s="1"/>
  <c r="R125" i="4" s="1"/>
  <c r="U125" i="4" s="1"/>
  <c r="Y134" i="3" s="1"/>
  <c r="O132" i="3"/>
  <c r="J123" i="4" s="1"/>
  <c r="Q127" i="3"/>
  <c r="L118" i="4" s="1"/>
  <c r="R118" i="4" s="1"/>
  <c r="Y118" i="4" s="1"/>
  <c r="P125" i="3"/>
  <c r="K116" i="4" s="1"/>
  <c r="Q116" i="4" s="1"/>
  <c r="X116" i="4" s="1"/>
  <c r="O123" i="3"/>
  <c r="J114" i="4" s="1"/>
  <c r="Q120" i="3"/>
  <c r="L111" i="4" s="1"/>
  <c r="R111" i="4" s="1"/>
  <c r="Y111" i="4" s="1"/>
  <c r="O118" i="3"/>
  <c r="J109" i="4" s="1"/>
  <c r="Q113" i="3"/>
  <c r="L104" i="4" s="1"/>
  <c r="R104" i="4" s="1"/>
  <c r="Y104" i="4" s="1"/>
  <c r="P111" i="3"/>
  <c r="K102" i="4" s="1"/>
  <c r="Q102" i="4" s="1"/>
  <c r="O109" i="3"/>
  <c r="J100" i="4" s="1"/>
  <c r="Q104" i="3"/>
  <c r="L95" i="4" s="1"/>
  <c r="R95" i="4" s="1"/>
  <c r="U95" i="4" s="1"/>
  <c r="Y104" i="3" s="1"/>
  <c r="O102" i="3"/>
  <c r="J93" i="4" s="1"/>
  <c r="Q97" i="3"/>
  <c r="L88" i="4" s="1"/>
  <c r="R88" i="4" s="1"/>
  <c r="Y88" i="4" s="1"/>
  <c r="Q93" i="3"/>
  <c r="L84" i="4" s="1"/>
  <c r="R84" i="4" s="1"/>
  <c r="U84" i="4" s="1"/>
  <c r="Y93" i="3" s="1"/>
  <c r="Q91" i="3"/>
  <c r="L82" i="4" s="1"/>
  <c r="R82" i="4" s="1"/>
  <c r="Y82" i="4" s="1"/>
  <c r="Q89" i="3"/>
  <c r="L80" i="4" s="1"/>
  <c r="R80" i="4" s="1"/>
  <c r="U80" i="4" s="1"/>
  <c r="Y89" i="3" s="1"/>
  <c r="Q87" i="3"/>
  <c r="L78" i="4" s="1"/>
  <c r="R78" i="4" s="1"/>
  <c r="Y78" i="4" s="1"/>
  <c r="Q85" i="3"/>
  <c r="L76" i="4" s="1"/>
  <c r="R76" i="4" s="1"/>
  <c r="Y76" i="4" s="1"/>
  <c r="Q83" i="3"/>
  <c r="L74" i="4" s="1"/>
  <c r="R74" i="4" s="1"/>
  <c r="U74" i="4" s="1"/>
  <c r="Y83" i="3" s="1"/>
  <c r="Q81" i="3"/>
  <c r="L72" i="4" s="1"/>
  <c r="R72" i="4" s="1"/>
  <c r="U72" i="4" s="1"/>
  <c r="Y81" i="3" s="1"/>
  <c r="Q79" i="3"/>
  <c r="L70" i="4" s="1"/>
  <c r="R70" i="4" s="1"/>
  <c r="U70" i="4" s="1"/>
  <c r="Y79" i="3" s="1"/>
  <c r="Q77" i="3"/>
  <c r="L68" i="4" s="1"/>
  <c r="R68" i="4" s="1"/>
  <c r="U68" i="4" s="1"/>
  <c r="Y77" i="3" s="1"/>
  <c r="Q75" i="3"/>
  <c r="L66" i="4" s="1"/>
  <c r="Q73" i="3"/>
  <c r="L64" i="4" s="1"/>
  <c r="R64" i="4" s="1"/>
  <c r="Y64" i="4" s="1"/>
  <c r="Q71" i="3"/>
  <c r="L62" i="4" s="1"/>
  <c r="R62" i="4" s="1"/>
  <c r="Y62" i="4" s="1"/>
  <c r="Q69" i="3"/>
  <c r="L60" i="4" s="1"/>
  <c r="R60" i="4" s="1"/>
  <c r="Y60" i="4" s="1"/>
  <c r="Q67" i="3"/>
  <c r="L58" i="4" s="1"/>
  <c r="R58" i="4" s="1"/>
  <c r="Y58" i="4" s="1"/>
  <c r="Q65" i="3"/>
  <c r="L56" i="4" s="1"/>
  <c r="R56" i="4" s="1"/>
  <c r="Y56" i="4" s="1"/>
  <c r="Q63" i="3"/>
  <c r="L54" i="4" s="1"/>
  <c r="R54" i="4" s="1"/>
  <c r="Q61" i="3"/>
  <c r="L52" i="4" s="1"/>
  <c r="R52" i="4" s="1"/>
  <c r="U52" i="4" s="1"/>
  <c r="Y61" i="3" s="1"/>
  <c r="Q59" i="3"/>
  <c r="L50" i="4" s="1"/>
  <c r="R50" i="4" s="1"/>
  <c r="Y50" i="4" s="1"/>
  <c r="Q57" i="3"/>
  <c r="L48" i="4" s="1"/>
  <c r="R48" i="4" s="1"/>
  <c r="Y48" i="4" s="1"/>
  <c r="Q55" i="3"/>
  <c r="L46" i="4" s="1"/>
  <c r="R46" i="4" s="1"/>
  <c r="Y46" i="4" s="1"/>
  <c r="Q53" i="3"/>
  <c r="L44" i="4" s="1"/>
  <c r="R44" i="4" s="1"/>
  <c r="U44" i="4" s="1"/>
  <c r="Y53" i="3" s="1"/>
  <c r="Q475" i="3"/>
  <c r="L466" i="4" s="1"/>
  <c r="R466" i="4" s="1"/>
  <c r="Q463" i="3"/>
  <c r="L454" i="4" s="1"/>
  <c r="R454" i="4" s="1"/>
  <c r="U454" i="4" s="1"/>
  <c r="Y463" i="3" s="1"/>
  <c r="Q459" i="3"/>
  <c r="L450" i="4" s="1"/>
  <c r="R450" i="4" s="1"/>
  <c r="U450" i="4" s="1"/>
  <c r="Y459" i="3" s="1"/>
  <c r="P451" i="3"/>
  <c r="K442" i="4" s="1"/>
  <c r="Q442" i="4" s="1"/>
  <c r="X442" i="4" s="1"/>
  <c r="Q447" i="3"/>
  <c r="L438" i="4" s="1"/>
  <c r="R438" i="4" s="1"/>
  <c r="U438" i="4" s="1"/>
  <c r="Y447" i="3" s="1"/>
  <c r="Q443" i="3"/>
  <c r="L434" i="4" s="1"/>
  <c r="R434" i="4" s="1"/>
  <c r="Y434" i="4" s="1"/>
  <c r="O439" i="3"/>
  <c r="J430" i="4" s="1"/>
  <c r="P435" i="3"/>
  <c r="K426" i="4" s="1"/>
  <c r="Q426" i="4" s="1"/>
  <c r="X426" i="4" s="1"/>
  <c r="Q431" i="3"/>
  <c r="L422" i="4" s="1"/>
  <c r="R422" i="4" s="1"/>
  <c r="Y422" i="4" s="1"/>
  <c r="O427" i="3"/>
  <c r="J418" i="4" s="1"/>
  <c r="O423" i="3"/>
  <c r="J414" i="4" s="1"/>
  <c r="P419" i="3"/>
  <c r="K410" i="4" s="1"/>
  <c r="Q410" i="4" s="1"/>
  <c r="X410" i="4" s="1"/>
  <c r="P414" i="3"/>
  <c r="K405" i="4" s="1"/>
  <c r="O411" i="3"/>
  <c r="J402" i="4" s="1"/>
  <c r="O407" i="3"/>
  <c r="J398" i="4" s="1"/>
  <c r="P402" i="3"/>
  <c r="K393" i="4" s="1"/>
  <c r="Q393" i="4" s="1"/>
  <c r="X393" i="4" s="1"/>
  <c r="P398" i="3"/>
  <c r="K389" i="4" s="1"/>
  <c r="Q389" i="4" s="1"/>
  <c r="X389" i="4" s="1"/>
  <c r="O395" i="3"/>
  <c r="J386" i="4" s="1"/>
  <c r="O390" i="3"/>
  <c r="J381" i="4" s="1"/>
  <c r="P386" i="3"/>
  <c r="K377" i="4" s="1"/>
  <c r="Q377" i="4" s="1"/>
  <c r="X377" i="4" s="1"/>
  <c r="P382" i="3"/>
  <c r="K373" i="4" s="1"/>
  <c r="O378" i="3"/>
  <c r="J369" i="4" s="1"/>
  <c r="O374" i="3"/>
  <c r="J365" i="4" s="1"/>
  <c r="P370" i="3"/>
  <c r="K361" i="4" s="1"/>
  <c r="Q361" i="4" s="1"/>
  <c r="X361" i="4" s="1"/>
  <c r="O362" i="3"/>
  <c r="J353" i="4" s="1"/>
  <c r="O358" i="3"/>
  <c r="J349" i="4" s="1"/>
  <c r="Q353" i="3"/>
  <c r="L344" i="4" s="1"/>
  <c r="O346" i="3"/>
  <c r="J337" i="4" s="1"/>
  <c r="Q341" i="3"/>
  <c r="L332" i="4" s="1"/>
  <c r="R332" i="4" s="1"/>
  <c r="Y332" i="4" s="1"/>
  <c r="Q337" i="3"/>
  <c r="L328" i="4" s="1"/>
  <c r="R328" i="4" s="1"/>
  <c r="U328" i="4" s="1"/>
  <c r="Y337" i="3" s="1"/>
  <c r="P329" i="3"/>
  <c r="K320" i="4" s="1"/>
  <c r="Q320" i="4" s="1"/>
  <c r="T320" i="4" s="1"/>
  <c r="X329" i="3" s="1"/>
  <c r="Q325" i="3"/>
  <c r="L316" i="4" s="1"/>
  <c r="R316" i="4" s="1"/>
  <c r="U316" i="4" s="1"/>
  <c r="Y325" i="3" s="1"/>
  <c r="Q321" i="3"/>
  <c r="L312" i="4" s="1"/>
  <c r="R312" i="4" s="1"/>
  <c r="Y312" i="4" s="1"/>
  <c r="P317" i="3"/>
  <c r="K308" i="4" s="1"/>
  <c r="Q308" i="4" s="1"/>
  <c r="T308" i="4" s="1"/>
  <c r="X317" i="3" s="1"/>
  <c r="P313" i="3"/>
  <c r="K304" i="4" s="1"/>
  <c r="Q304" i="4" s="1"/>
  <c r="T304" i="4" s="1"/>
  <c r="X313" i="3" s="1"/>
  <c r="Q309" i="3"/>
  <c r="L300" i="4" s="1"/>
  <c r="R300" i="4" s="1"/>
  <c r="Q305" i="3"/>
  <c r="L296" i="4" s="1"/>
  <c r="Q296" i="3"/>
  <c r="L287" i="4" s="1"/>
  <c r="R287" i="4" s="1"/>
  <c r="Q293" i="3"/>
  <c r="L284" i="4" s="1"/>
  <c r="R284" i="4" s="1"/>
  <c r="Y284" i="4" s="1"/>
  <c r="P287" i="3"/>
  <c r="K278" i="4" s="1"/>
  <c r="Q278" i="4" s="1"/>
  <c r="Q284" i="3"/>
  <c r="L275" i="4" s="1"/>
  <c r="R275" i="4" s="1"/>
  <c r="Y275" i="4" s="1"/>
  <c r="Q281" i="3"/>
  <c r="L272" i="4" s="1"/>
  <c r="R272" i="4" s="1"/>
  <c r="Y272" i="4" s="1"/>
  <c r="O278" i="3"/>
  <c r="J269" i="4" s="1"/>
  <c r="P275" i="3"/>
  <c r="K266" i="4" s="1"/>
  <c r="Q266" i="4" s="1"/>
  <c r="T266" i="4" s="1"/>
  <c r="X275" i="3" s="1"/>
  <c r="Q272" i="3"/>
  <c r="L263" i="4" s="1"/>
  <c r="O269" i="3"/>
  <c r="J260" i="4" s="1"/>
  <c r="O266" i="3"/>
  <c r="J257" i="4" s="1"/>
  <c r="P263" i="3"/>
  <c r="K254" i="4" s="1"/>
  <c r="Q254" i="4" s="1"/>
  <c r="T254" i="4" s="1"/>
  <c r="X263" i="3" s="1"/>
  <c r="O257" i="3"/>
  <c r="J248" i="4" s="1"/>
  <c r="O254" i="3"/>
  <c r="J245" i="4" s="1"/>
  <c r="O245" i="3"/>
  <c r="J236" i="4" s="1"/>
  <c r="Q241" i="3"/>
  <c r="L232" i="4" s="1"/>
  <c r="R232" i="4" s="1"/>
  <c r="Y232" i="4" s="1"/>
  <c r="Q232" i="3"/>
  <c r="L223" i="4" s="1"/>
  <c r="R223" i="4" s="1"/>
  <c r="U223" i="4" s="1"/>
  <c r="Y232" i="3" s="1"/>
  <c r="Q229" i="3"/>
  <c r="L220" i="4" s="1"/>
  <c r="R220" i="4" s="1"/>
  <c r="P223" i="3"/>
  <c r="K214" i="4" s="1"/>
  <c r="Q214" i="4" s="1"/>
  <c r="X214" i="4" s="1"/>
  <c r="Q220" i="3"/>
  <c r="L211" i="4" s="1"/>
  <c r="R211" i="4" s="1"/>
  <c r="Y211" i="4" s="1"/>
  <c r="Q217" i="3"/>
  <c r="L208" i="4" s="1"/>
  <c r="R208" i="4" s="1"/>
  <c r="O214" i="3"/>
  <c r="J205" i="4" s="1"/>
  <c r="P211" i="3"/>
  <c r="K202" i="4" s="1"/>
  <c r="Q202" i="4" s="1"/>
  <c r="T202" i="4" s="1"/>
  <c r="X211" i="3" s="1"/>
  <c r="Q208" i="3"/>
  <c r="L199" i="4" s="1"/>
  <c r="R199" i="4" s="1"/>
  <c r="U199" i="4" s="1"/>
  <c r="Y208" i="3" s="1"/>
  <c r="O205" i="3"/>
  <c r="J196" i="4" s="1"/>
  <c r="O202" i="3"/>
  <c r="J193" i="4" s="1"/>
  <c r="P199" i="3"/>
  <c r="K190" i="4" s="1"/>
  <c r="Q190" i="4" s="1"/>
  <c r="O193" i="3"/>
  <c r="J184" i="4" s="1"/>
  <c r="O190" i="3"/>
  <c r="J181" i="4" s="1"/>
  <c r="O181" i="3"/>
  <c r="J172" i="4" s="1"/>
  <c r="Q177" i="3"/>
  <c r="L168" i="4" s="1"/>
  <c r="Q168" i="3"/>
  <c r="L159" i="4" s="1"/>
  <c r="R159" i="4" s="1"/>
  <c r="Q165" i="3"/>
  <c r="L156" i="4" s="1"/>
  <c r="P159" i="3"/>
  <c r="K150" i="4" s="1"/>
  <c r="Q150" i="4" s="1"/>
  <c r="T150" i="4" s="1"/>
  <c r="X159" i="3" s="1"/>
  <c r="Q156" i="3"/>
  <c r="L147" i="4" s="1"/>
  <c r="R147" i="4" s="1"/>
  <c r="Y147" i="4" s="1"/>
  <c r="Q153" i="3"/>
  <c r="L144" i="4" s="1"/>
  <c r="R144" i="4" s="1"/>
  <c r="Y144" i="4" s="1"/>
  <c r="O150" i="3"/>
  <c r="J141" i="4" s="1"/>
  <c r="P147" i="3"/>
  <c r="K138" i="4" s="1"/>
  <c r="Q138" i="4" s="1"/>
  <c r="T138" i="4" s="1"/>
  <c r="X147" i="3" s="1"/>
  <c r="Q144" i="3"/>
  <c r="L135" i="4" s="1"/>
  <c r="R135" i="4" s="1"/>
  <c r="Y135" i="4" s="1"/>
  <c r="O141" i="3"/>
  <c r="J132" i="4" s="1"/>
  <c r="O138" i="3"/>
  <c r="J129" i="4" s="1"/>
  <c r="P135" i="3"/>
  <c r="K126" i="4" s="1"/>
  <c r="Q126" i="4" s="1"/>
  <c r="T126" i="4" s="1"/>
  <c r="X135" i="3" s="1"/>
  <c r="P129" i="3"/>
  <c r="K120" i="4" s="1"/>
  <c r="Q120" i="4" s="1"/>
  <c r="O124" i="3"/>
  <c r="J115" i="4" s="1"/>
  <c r="Q121" i="3"/>
  <c r="L112" i="4" s="1"/>
  <c r="R112" i="4" s="1"/>
  <c r="Y112" i="4" s="1"/>
  <c r="Q118" i="3"/>
  <c r="L109" i="4" s="1"/>
  <c r="R109" i="4" s="1"/>
  <c r="U109" i="4" s="1"/>
  <c r="Y118" i="3" s="1"/>
  <c r="Q115" i="3"/>
  <c r="L106" i="4" s="1"/>
  <c r="O113" i="3"/>
  <c r="J104" i="4" s="1"/>
  <c r="Q110" i="3"/>
  <c r="L101" i="4" s="1"/>
  <c r="P105" i="3"/>
  <c r="K96" i="4" s="1"/>
  <c r="Q96" i="4" s="1"/>
  <c r="T96" i="4" s="1"/>
  <c r="X105" i="3" s="1"/>
  <c r="O100" i="3"/>
  <c r="J91" i="4" s="1"/>
  <c r="P97" i="3"/>
  <c r="K88" i="4" s="1"/>
  <c r="Q88" i="4" s="1"/>
  <c r="T88" i="4" s="1"/>
  <c r="X97" i="3" s="1"/>
  <c r="O93" i="3"/>
  <c r="J84" i="4" s="1"/>
  <c r="Q88" i="3"/>
  <c r="L79" i="4" s="1"/>
  <c r="R79" i="4" s="1"/>
  <c r="U79" i="4" s="1"/>
  <c r="Y88" i="3" s="1"/>
  <c r="P86" i="3"/>
  <c r="K77" i="4" s="1"/>
  <c r="Q77" i="4" s="1"/>
  <c r="X77" i="4" s="1"/>
  <c r="O84" i="3"/>
  <c r="J75" i="4" s="1"/>
  <c r="P79" i="3"/>
  <c r="K70" i="4" s="1"/>
  <c r="O77" i="3"/>
  <c r="J68" i="4" s="1"/>
  <c r="Q72" i="3"/>
  <c r="L63" i="4" s="1"/>
  <c r="R63" i="4" s="1"/>
  <c r="U63" i="4" s="1"/>
  <c r="Y72" i="3" s="1"/>
  <c r="P70" i="3"/>
  <c r="K61" i="4" s="1"/>
  <c r="Q61" i="4" s="1"/>
  <c r="X61" i="4" s="1"/>
  <c r="O68" i="3"/>
  <c r="J59" i="4" s="1"/>
  <c r="P63" i="3"/>
  <c r="K54" i="4" s="1"/>
  <c r="Q54" i="4" s="1"/>
  <c r="T54" i="4" s="1"/>
  <c r="X63" i="3" s="1"/>
  <c r="O61" i="3"/>
  <c r="J52" i="4" s="1"/>
  <c r="Q56" i="3"/>
  <c r="L47" i="4" s="1"/>
  <c r="R47" i="4" s="1"/>
  <c r="P54" i="3"/>
  <c r="K45" i="4" s="1"/>
  <c r="O52" i="3"/>
  <c r="J43" i="4" s="1"/>
  <c r="O50" i="3"/>
  <c r="J41" i="4" s="1"/>
  <c r="O48" i="3"/>
  <c r="J39" i="4" s="1"/>
  <c r="O46" i="3"/>
  <c r="J37" i="4" s="1"/>
  <c r="O44" i="3"/>
  <c r="J35" i="4" s="1"/>
  <c r="O42" i="3"/>
  <c r="J33" i="4" s="1"/>
  <c r="O40" i="3"/>
  <c r="J31" i="4" s="1"/>
  <c r="O38" i="3"/>
  <c r="J29" i="4" s="1"/>
  <c r="O36" i="3"/>
  <c r="J27" i="4" s="1"/>
  <c r="O34" i="3"/>
  <c r="J25" i="4" s="1"/>
  <c r="O32" i="3"/>
  <c r="J23" i="4" s="1"/>
  <c r="O30" i="3"/>
  <c r="J21" i="4" s="1"/>
  <c r="O28" i="3"/>
  <c r="J19" i="4" s="1"/>
  <c r="O26" i="3"/>
  <c r="J17" i="4" s="1"/>
  <c r="O24" i="3"/>
  <c r="J15" i="4" s="1"/>
  <c r="O22" i="3"/>
  <c r="J13" i="4" s="1"/>
  <c r="O20" i="3"/>
  <c r="J11" i="4" s="1"/>
  <c r="O18" i="3"/>
  <c r="J9" i="4" s="1"/>
  <c r="O16" i="3"/>
  <c r="J7" i="4" s="1"/>
  <c r="P475" i="3"/>
  <c r="K466" i="4" s="1"/>
  <c r="Q466" i="4" s="1"/>
  <c r="X466" i="4" s="1"/>
  <c r="Q471" i="3"/>
  <c r="L462" i="4" s="1"/>
  <c r="R462" i="4" s="1"/>
  <c r="Y462" i="4" s="1"/>
  <c r="Q467" i="3"/>
  <c r="L458" i="4" s="1"/>
  <c r="R458" i="4" s="1"/>
  <c r="Y458" i="4" s="1"/>
  <c r="O463" i="3"/>
  <c r="J454" i="4" s="1"/>
  <c r="P459" i="3"/>
  <c r="K450" i="4" s="1"/>
  <c r="Q455" i="3"/>
  <c r="L446" i="4" s="1"/>
  <c r="R446" i="4" s="1"/>
  <c r="Y446" i="4" s="1"/>
  <c r="O451" i="3"/>
  <c r="J442" i="4" s="1"/>
  <c r="O447" i="3"/>
  <c r="J438" i="4" s="1"/>
  <c r="P443" i="3"/>
  <c r="K434" i="4" s="1"/>
  <c r="Q434" i="4" s="1"/>
  <c r="T434" i="4" s="1"/>
  <c r="X443" i="3" s="1"/>
  <c r="P438" i="3"/>
  <c r="K429" i="4" s="1"/>
  <c r="Q429" i="4" s="1"/>
  <c r="X429" i="4" s="1"/>
  <c r="O435" i="3"/>
  <c r="J426" i="4" s="1"/>
  <c r="O431" i="3"/>
  <c r="J422" i="4" s="1"/>
  <c r="P426" i="3"/>
  <c r="K417" i="4" s="1"/>
  <c r="Q417" i="4" s="1"/>
  <c r="T417" i="4" s="1"/>
  <c r="X426" i="3" s="1"/>
  <c r="P422" i="3"/>
  <c r="K413" i="4" s="1"/>
  <c r="Q413" i="4" s="1"/>
  <c r="T413" i="4" s="1"/>
  <c r="X422" i="3" s="1"/>
  <c r="O419" i="3"/>
  <c r="J410" i="4" s="1"/>
  <c r="O414" i="3"/>
  <c r="J405" i="4" s="1"/>
  <c r="P410" i="3"/>
  <c r="K401" i="4" s="1"/>
  <c r="Q401" i="4" s="1"/>
  <c r="X401" i="4" s="1"/>
  <c r="P406" i="3"/>
  <c r="K397" i="4" s="1"/>
  <c r="Q397" i="4" s="1"/>
  <c r="T397" i="4" s="1"/>
  <c r="X406" i="3" s="1"/>
  <c r="O402" i="3"/>
  <c r="J393" i="4" s="1"/>
  <c r="O398" i="3"/>
  <c r="J389" i="4" s="1"/>
  <c r="P394" i="3"/>
  <c r="K385" i="4" s="1"/>
  <c r="Q385" i="4" s="1"/>
  <c r="T385" i="4" s="1"/>
  <c r="X394" i="3" s="1"/>
  <c r="O386" i="3"/>
  <c r="J377" i="4" s="1"/>
  <c r="O382" i="3"/>
  <c r="J373" i="4" s="1"/>
  <c r="Q377" i="3"/>
  <c r="L368" i="4" s="1"/>
  <c r="R368" i="4" s="1"/>
  <c r="U368" i="4" s="1"/>
  <c r="Y377" i="3" s="1"/>
  <c r="O370" i="3"/>
  <c r="J361" i="4" s="1"/>
  <c r="Q365" i="3"/>
  <c r="L356" i="4" s="1"/>
  <c r="R356" i="4" s="1"/>
  <c r="Y356" i="4" s="1"/>
  <c r="Q361" i="3"/>
  <c r="L352" i="4" s="1"/>
  <c r="R352" i="4" s="1"/>
  <c r="U352" i="4" s="1"/>
  <c r="Y361" i="3" s="1"/>
  <c r="P353" i="3"/>
  <c r="K344" i="4" s="1"/>
  <c r="Q344" i="4" s="1"/>
  <c r="X344" i="4" s="1"/>
  <c r="Q349" i="3"/>
  <c r="L340" i="4" s="1"/>
  <c r="R340" i="4" s="1"/>
  <c r="Y340" i="4" s="1"/>
  <c r="Q345" i="3"/>
  <c r="L336" i="4" s="1"/>
  <c r="R336" i="4" s="1"/>
  <c r="U336" i="4" s="1"/>
  <c r="Y345" i="3" s="1"/>
  <c r="P341" i="3"/>
  <c r="K332" i="4" s="1"/>
  <c r="Q332" i="4" s="1"/>
  <c r="X332" i="4" s="1"/>
  <c r="P337" i="3"/>
  <c r="K328" i="4" s="1"/>
  <c r="Q328" i="4" s="1"/>
  <c r="T328" i="4" s="1"/>
  <c r="X337" i="3" s="1"/>
  <c r="Q333" i="3"/>
  <c r="L324" i="4" s="1"/>
  <c r="R324" i="4" s="1"/>
  <c r="U324" i="4" s="1"/>
  <c r="Y333" i="3" s="1"/>
  <c r="O329" i="3"/>
  <c r="J320" i="4" s="1"/>
  <c r="P325" i="3"/>
  <c r="K316" i="4" s="1"/>
  <c r="Q316" i="4" s="1"/>
  <c r="X316" i="4" s="1"/>
  <c r="P321" i="3"/>
  <c r="K312" i="4" s="1"/>
  <c r="Q312" i="4" s="1"/>
  <c r="X312" i="4" s="1"/>
  <c r="O317" i="3"/>
  <c r="J308" i="4" s="1"/>
  <c r="O313" i="3"/>
  <c r="J304" i="4" s="1"/>
  <c r="P309" i="3"/>
  <c r="K300" i="4" s="1"/>
  <c r="Q300" i="4" s="1"/>
  <c r="X300" i="4" s="1"/>
  <c r="P305" i="3"/>
  <c r="K296" i="4" s="1"/>
  <c r="Q296" i="4" s="1"/>
  <c r="X296" i="4" s="1"/>
  <c r="Q302" i="3"/>
  <c r="L293" i="4" s="1"/>
  <c r="R293" i="4" s="1"/>
  <c r="Y293" i="4" s="1"/>
  <c r="Q299" i="3"/>
  <c r="L290" i="4" s="1"/>
  <c r="R290" i="4" s="1"/>
  <c r="Y290" i="4" s="1"/>
  <c r="O296" i="3"/>
  <c r="J287" i="4" s="1"/>
  <c r="P293" i="3"/>
  <c r="K284" i="4" s="1"/>
  <c r="Q284" i="4" s="1"/>
  <c r="X284" i="4" s="1"/>
  <c r="Q290" i="3"/>
  <c r="L281" i="4" s="1"/>
  <c r="O287" i="3"/>
  <c r="J278" i="4" s="1"/>
  <c r="O284" i="3"/>
  <c r="J275" i="4" s="1"/>
  <c r="P281" i="3"/>
  <c r="K272" i="4" s="1"/>
  <c r="Q272" i="4" s="1"/>
  <c r="T272" i="4" s="1"/>
  <c r="X281" i="3" s="1"/>
  <c r="O275" i="3"/>
  <c r="J266" i="4" s="1"/>
  <c r="O272" i="3"/>
  <c r="J263" i="4" s="1"/>
  <c r="O263" i="3"/>
  <c r="J254" i="4" s="1"/>
  <c r="Q259" i="3"/>
  <c r="L250" i="4" s="1"/>
  <c r="R250" i="4" s="1"/>
  <c r="Q250" i="3"/>
  <c r="L241" i="4" s="1"/>
  <c r="Q247" i="3"/>
  <c r="L238" i="4" s="1"/>
  <c r="R238" i="4" s="1"/>
  <c r="P241" i="3"/>
  <c r="K232" i="4" s="1"/>
  <c r="Q232" i="4" s="1"/>
  <c r="X232" i="4" s="1"/>
  <c r="Q238" i="3"/>
  <c r="L229" i="4" s="1"/>
  <c r="R229" i="4" s="1"/>
  <c r="Y229" i="4" s="1"/>
  <c r="Q235" i="3"/>
  <c r="L226" i="4" s="1"/>
  <c r="R226" i="4" s="1"/>
  <c r="O232" i="3"/>
  <c r="J223" i="4" s="1"/>
  <c r="P229" i="3"/>
  <c r="K220" i="4" s="1"/>
  <c r="Q226" i="3"/>
  <c r="L217" i="4" s="1"/>
  <c r="R217" i="4" s="1"/>
  <c r="U217" i="4" s="1"/>
  <c r="Y226" i="3" s="1"/>
  <c r="O223" i="3"/>
  <c r="J214" i="4" s="1"/>
  <c r="O220" i="3"/>
  <c r="J211" i="4" s="1"/>
  <c r="P217" i="3"/>
  <c r="K208" i="4" s="1"/>
  <c r="Q208" i="4" s="1"/>
  <c r="O211" i="3"/>
  <c r="J202" i="4" s="1"/>
  <c r="O208" i="3"/>
  <c r="J199" i="4" s="1"/>
  <c r="O199" i="3"/>
  <c r="J190" i="4" s="1"/>
  <c r="Q195" i="3"/>
  <c r="L186" i="4" s="1"/>
  <c r="R186" i="4" s="1"/>
  <c r="Y186" i="4" s="1"/>
  <c r="Q186" i="3"/>
  <c r="L177" i="4" s="1"/>
  <c r="R177" i="4" s="1"/>
  <c r="Y177" i="4" s="1"/>
  <c r="Q183" i="3"/>
  <c r="L174" i="4" s="1"/>
  <c r="R174" i="4" s="1"/>
  <c r="Y174" i="4" s="1"/>
  <c r="P177" i="3"/>
  <c r="K168" i="4" s="1"/>
  <c r="Q168" i="4" s="1"/>
  <c r="X168" i="4" s="1"/>
  <c r="Q174" i="3"/>
  <c r="L165" i="4" s="1"/>
  <c r="R165" i="4" s="1"/>
  <c r="Y165" i="4" s="1"/>
  <c r="Q171" i="3"/>
  <c r="L162" i="4" s="1"/>
  <c r="R162" i="4" s="1"/>
  <c r="Y162" i="4" s="1"/>
  <c r="O168" i="3"/>
  <c r="J159" i="4" s="1"/>
  <c r="P165" i="3"/>
  <c r="K156" i="4" s="1"/>
  <c r="Q156" i="4" s="1"/>
  <c r="T156" i="4" s="1"/>
  <c r="X165" i="3" s="1"/>
  <c r="Q162" i="3"/>
  <c r="L153" i="4" s="1"/>
  <c r="R153" i="4" s="1"/>
  <c r="U153" i="4" s="1"/>
  <c r="Y162" i="3" s="1"/>
  <c r="O159" i="3"/>
  <c r="J150" i="4" s="1"/>
  <c r="O156" i="3"/>
  <c r="J147" i="4" s="1"/>
  <c r="P153" i="3"/>
  <c r="K144" i="4" s="1"/>
  <c r="Q144" i="4" s="1"/>
  <c r="X144" i="4" s="1"/>
  <c r="O147" i="3"/>
  <c r="J138" i="4" s="1"/>
  <c r="O144" i="3"/>
  <c r="J135" i="4" s="1"/>
  <c r="O135" i="3"/>
  <c r="J126" i="4" s="1"/>
  <c r="Q131" i="3"/>
  <c r="L122" i="4" s="1"/>
  <c r="R122" i="4" s="1"/>
  <c r="O129" i="3"/>
  <c r="J120" i="4" s="1"/>
  <c r="Q126" i="3"/>
  <c r="L117" i="4" s="1"/>
  <c r="R117" i="4" s="1"/>
  <c r="Y117" i="4" s="1"/>
  <c r="P121" i="3"/>
  <c r="K112" i="4" s="1"/>
  <c r="Q112" i="4" s="1"/>
  <c r="X112" i="4" s="1"/>
  <c r="P115" i="3"/>
  <c r="K106" i="4" s="1"/>
  <c r="Q106" i="4" s="1"/>
  <c r="X106" i="4" s="1"/>
  <c r="O110" i="3"/>
  <c r="J101" i="4" s="1"/>
  <c r="Q107" i="3"/>
  <c r="L98" i="4" s="1"/>
  <c r="R98" i="4" s="1"/>
  <c r="Y98" i="4" s="1"/>
  <c r="O105" i="3"/>
  <c r="J96" i="4" s="1"/>
  <c r="Q102" i="3"/>
  <c r="L93" i="4" s="1"/>
  <c r="R93" i="4" s="1"/>
  <c r="U93" i="4" s="1"/>
  <c r="Y102" i="3" s="1"/>
  <c r="Q99" i="3"/>
  <c r="L90" i="4" s="1"/>
  <c r="R90" i="4" s="1"/>
  <c r="Y90" i="4" s="1"/>
  <c r="O97" i="3"/>
  <c r="J88" i="4" s="1"/>
  <c r="Q90" i="3"/>
  <c r="L81" i="4" s="1"/>
  <c r="R81" i="4" s="1"/>
  <c r="U81" i="4" s="1"/>
  <c r="Y90" i="3" s="1"/>
  <c r="P88" i="3"/>
  <c r="K79" i="4" s="1"/>
  <c r="Q79" i="4" s="1"/>
  <c r="X79" i="4" s="1"/>
  <c r="O86" i="3"/>
  <c r="J77" i="4" s="1"/>
  <c r="R83" i="3"/>
  <c r="M74" i="4" s="1"/>
  <c r="S74" i="4" s="1"/>
  <c r="P81" i="3"/>
  <c r="K72" i="4" s="1"/>
  <c r="Q72" i="4" s="1"/>
  <c r="O79" i="3"/>
  <c r="J70" i="4" s="1"/>
  <c r="Q74" i="3"/>
  <c r="L65" i="4" s="1"/>
  <c r="R65" i="4" s="1"/>
  <c r="U65" i="4" s="1"/>
  <c r="Y74" i="3" s="1"/>
  <c r="P72" i="3"/>
  <c r="K63" i="4" s="1"/>
  <c r="Q63" i="4" s="1"/>
  <c r="X63" i="4" s="1"/>
  <c r="O70" i="3"/>
  <c r="J61" i="4" s="1"/>
  <c r="P65" i="3"/>
  <c r="K56" i="4" s="1"/>
  <c r="Q56" i="4" s="1"/>
  <c r="O63" i="3"/>
  <c r="J54" i="4" s="1"/>
  <c r="Q58" i="3"/>
  <c r="L49" i="4" s="1"/>
  <c r="R49" i="4" s="1"/>
  <c r="Y49" i="4" s="1"/>
  <c r="P56" i="3"/>
  <c r="K47" i="4" s="1"/>
  <c r="Q47" i="4" s="1"/>
  <c r="T47" i="4" s="1"/>
  <c r="X56" i="3" s="1"/>
  <c r="O54" i="3"/>
  <c r="J45" i="4" s="1"/>
  <c r="O475" i="3"/>
  <c r="J466" i="4" s="1"/>
  <c r="Q469" i="3"/>
  <c r="L460" i="4" s="1"/>
  <c r="R460" i="4" s="1"/>
  <c r="Y460" i="4" s="1"/>
  <c r="O465" i="3"/>
  <c r="J456" i="4" s="1"/>
  <c r="O459" i="3"/>
  <c r="J450" i="4" s="1"/>
  <c r="Q453" i="3"/>
  <c r="L444" i="4" s="1"/>
  <c r="R444" i="4" s="1"/>
  <c r="Y444" i="4" s="1"/>
  <c r="O448" i="3"/>
  <c r="J439" i="4" s="1"/>
  <c r="O442" i="3"/>
  <c r="J433" i="4" s="1"/>
  <c r="Q437" i="3"/>
  <c r="L428" i="4" s="1"/>
  <c r="R428" i="4" s="1"/>
  <c r="Y428" i="4" s="1"/>
  <c r="O432" i="3"/>
  <c r="J423" i="4" s="1"/>
  <c r="O426" i="3"/>
  <c r="J417" i="4" s="1"/>
  <c r="O421" i="3"/>
  <c r="J412" i="4" s="1"/>
  <c r="O416" i="3"/>
  <c r="J407" i="4" s="1"/>
  <c r="O410" i="3"/>
  <c r="J401" i="4" s="1"/>
  <c r="O405" i="3"/>
  <c r="J396" i="4" s="1"/>
  <c r="Q399" i="3"/>
  <c r="L390" i="4" s="1"/>
  <c r="R390" i="4" s="1"/>
  <c r="Y390" i="4" s="1"/>
  <c r="P393" i="3"/>
  <c r="K384" i="4" s="1"/>
  <c r="Q384" i="4" s="1"/>
  <c r="T384" i="4" s="1"/>
  <c r="X393" i="3" s="1"/>
  <c r="O389" i="3"/>
  <c r="J380" i="4" s="1"/>
  <c r="Q383" i="3"/>
  <c r="L374" i="4" s="1"/>
  <c r="R374" i="4" s="1"/>
  <c r="U374" i="4" s="1"/>
  <c r="Y383" i="3" s="1"/>
  <c r="P377" i="3"/>
  <c r="K368" i="4" s="1"/>
  <c r="Q368" i="4" s="1"/>
  <c r="X368" i="4" s="1"/>
  <c r="Q367" i="3"/>
  <c r="L358" i="4" s="1"/>
  <c r="R358" i="4" s="1"/>
  <c r="Y358" i="4" s="1"/>
  <c r="P361" i="3"/>
  <c r="K352" i="4" s="1"/>
  <c r="Q352" i="4" s="1"/>
  <c r="X352" i="4" s="1"/>
  <c r="P350" i="3"/>
  <c r="K341" i="4" s="1"/>
  <c r="Q341" i="4" s="1"/>
  <c r="T341" i="4" s="1"/>
  <c r="X350" i="3" s="1"/>
  <c r="P344" i="3"/>
  <c r="K335" i="4" s="1"/>
  <c r="Q335" i="4" s="1"/>
  <c r="X335" i="4" s="1"/>
  <c r="P334" i="3"/>
  <c r="K325" i="4" s="1"/>
  <c r="Q325" i="4" s="1"/>
  <c r="P328" i="3"/>
  <c r="K319" i="4" s="1"/>
  <c r="P323" i="3"/>
  <c r="K314" i="4" s="1"/>
  <c r="Q314" i="4" s="1"/>
  <c r="X314" i="4" s="1"/>
  <c r="P318" i="3"/>
  <c r="K309" i="4" s="1"/>
  <c r="Q309" i="4" s="1"/>
  <c r="T309" i="4" s="1"/>
  <c r="X318" i="3" s="1"/>
  <c r="P312" i="3"/>
  <c r="K303" i="4" s="1"/>
  <c r="Q303" i="4" s="1"/>
  <c r="T303" i="4" s="1"/>
  <c r="X312" i="3" s="1"/>
  <c r="P307" i="3"/>
  <c r="K298" i="4" s="1"/>
  <c r="Q298" i="4" s="1"/>
  <c r="P303" i="3"/>
  <c r="K294" i="4" s="1"/>
  <c r="Q294" i="4" s="1"/>
  <c r="X294" i="4" s="1"/>
  <c r="P295" i="3"/>
  <c r="K286" i="4" s="1"/>
  <c r="Q286" i="4" s="1"/>
  <c r="X286" i="4" s="1"/>
  <c r="P291" i="3"/>
  <c r="K282" i="4" s="1"/>
  <c r="Q282" i="4" s="1"/>
  <c r="X282" i="4" s="1"/>
  <c r="P279" i="3"/>
  <c r="K270" i="4" s="1"/>
  <c r="Q270" i="4" s="1"/>
  <c r="X270" i="4" s="1"/>
  <c r="R266" i="3"/>
  <c r="M257" i="4" s="1"/>
  <c r="S257" i="4" s="1"/>
  <c r="Z257" i="4" s="1"/>
  <c r="O262" i="3"/>
  <c r="J253" i="4" s="1"/>
  <c r="O250" i="3"/>
  <c r="J241" i="4" s="1"/>
  <c r="O246" i="3"/>
  <c r="J237" i="4" s="1"/>
  <c r="O238" i="3"/>
  <c r="J229" i="4" s="1"/>
  <c r="O234" i="3"/>
  <c r="J225" i="4" s="1"/>
  <c r="O230" i="3"/>
  <c r="J221" i="4" s="1"/>
  <c r="Q225" i="3"/>
  <c r="L216" i="4" s="1"/>
  <c r="R216" i="4" s="1"/>
  <c r="U216" i="4" s="1"/>
  <c r="Y225" i="3" s="1"/>
  <c r="O222" i="3"/>
  <c r="J213" i="4" s="1"/>
  <c r="O218" i="3"/>
  <c r="J209" i="4" s="1"/>
  <c r="Q213" i="3"/>
  <c r="L204" i="4" s="1"/>
  <c r="R204" i="4" s="1"/>
  <c r="Y204" i="4" s="1"/>
  <c r="Q209" i="3"/>
  <c r="L200" i="4" s="1"/>
  <c r="R200" i="4" s="1"/>
  <c r="U200" i="4" s="1"/>
  <c r="Y209" i="3" s="1"/>
  <c r="O206" i="3"/>
  <c r="J197" i="4" s="1"/>
  <c r="Q201" i="3"/>
  <c r="L192" i="4" s="1"/>
  <c r="R192" i="4" s="1"/>
  <c r="Y192" i="4" s="1"/>
  <c r="Q197" i="3"/>
  <c r="L188" i="4" s="1"/>
  <c r="R188" i="4" s="1"/>
  <c r="Y188" i="4" s="1"/>
  <c r="Q193" i="3"/>
  <c r="L184" i="4" s="1"/>
  <c r="R184" i="4" s="1"/>
  <c r="Y184" i="4" s="1"/>
  <c r="O189" i="3"/>
  <c r="J180" i="4" s="1"/>
  <c r="Q185" i="3"/>
  <c r="L176" i="4" s="1"/>
  <c r="R176" i="4" s="1"/>
  <c r="Q181" i="3"/>
  <c r="L172" i="4" s="1"/>
  <c r="R172" i="4" s="1"/>
  <c r="U172" i="4" s="1"/>
  <c r="Y181" i="3" s="1"/>
  <c r="O177" i="3"/>
  <c r="J168" i="4" s="1"/>
  <c r="O173" i="3"/>
  <c r="J164" i="4" s="1"/>
  <c r="Q169" i="3"/>
  <c r="L160" i="4" s="1"/>
  <c r="R160" i="4" s="1"/>
  <c r="U160" i="4" s="1"/>
  <c r="Y169" i="3" s="1"/>
  <c r="O165" i="3"/>
  <c r="J156" i="4" s="1"/>
  <c r="O161" i="3"/>
  <c r="J152" i="4" s="1"/>
  <c r="O157" i="3"/>
  <c r="J148" i="4" s="1"/>
  <c r="Q152" i="3"/>
  <c r="L143" i="4" s="1"/>
  <c r="O149" i="3"/>
  <c r="J140" i="4" s="1"/>
  <c r="O145" i="3"/>
  <c r="J136" i="4" s="1"/>
  <c r="Q140" i="3"/>
  <c r="L131" i="4" s="1"/>
  <c r="R131" i="4" s="1"/>
  <c r="U131" i="4" s="1"/>
  <c r="Y140" i="3" s="1"/>
  <c r="Q136" i="3"/>
  <c r="L127" i="4" s="1"/>
  <c r="R127" i="4" s="1"/>
  <c r="U127" i="4" s="1"/>
  <c r="Y136" i="3" s="1"/>
  <c r="O133" i="3"/>
  <c r="J124" i="4" s="1"/>
  <c r="Q125" i="3"/>
  <c r="L116" i="4" s="1"/>
  <c r="R116" i="4" s="1"/>
  <c r="Y116" i="4" s="1"/>
  <c r="O122" i="3"/>
  <c r="J113" i="4" s="1"/>
  <c r="O120" i="3"/>
  <c r="J111" i="4" s="1"/>
  <c r="O117" i="3"/>
  <c r="J108" i="4" s="1"/>
  <c r="Q106" i="3"/>
  <c r="L97" i="4" s="1"/>
  <c r="R97" i="4" s="1"/>
  <c r="U97" i="4" s="1"/>
  <c r="Y106" i="3" s="1"/>
  <c r="P103" i="3"/>
  <c r="K94" i="4" s="1"/>
  <c r="Q94" i="4" s="1"/>
  <c r="P99" i="3"/>
  <c r="K90" i="4" s="1"/>
  <c r="Q90" i="4" s="1"/>
  <c r="P94" i="3"/>
  <c r="K85" i="4" s="1"/>
  <c r="Q85" i="4" s="1"/>
  <c r="P91" i="3"/>
  <c r="K82" i="4" s="1"/>
  <c r="Q82" i="4" s="1"/>
  <c r="T82" i="4" s="1"/>
  <c r="X91" i="3" s="1"/>
  <c r="O88" i="3"/>
  <c r="J79" i="4" s="1"/>
  <c r="O85" i="3"/>
  <c r="J76" i="4" s="1"/>
  <c r="P82" i="3"/>
  <c r="K73" i="4" s="1"/>
  <c r="Q73" i="4" s="1"/>
  <c r="O76" i="3"/>
  <c r="J67" i="4" s="1"/>
  <c r="O73" i="3"/>
  <c r="J64" i="4" s="1"/>
  <c r="O64" i="3"/>
  <c r="J55" i="4" s="1"/>
  <c r="Q60" i="3"/>
  <c r="L51" i="4" s="1"/>
  <c r="R51" i="4" s="1"/>
  <c r="Y51" i="4" s="1"/>
  <c r="Q51" i="3"/>
  <c r="L42" i="4" s="1"/>
  <c r="R42" i="4" s="1"/>
  <c r="U42" i="4" s="1"/>
  <c r="Y51" i="3" s="1"/>
  <c r="O49" i="3"/>
  <c r="J40" i="4" s="1"/>
  <c r="Q46" i="3"/>
  <c r="L37" i="4" s="1"/>
  <c r="R37" i="4" s="1"/>
  <c r="Y37" i="4" s="1"/>
  <c r="Q43" i="3"/>
  <c r="L34" i="4" s="1"/>
  <c r="R34" i="4" s="1"/>
  <c r="U34" i="4" s="1"/>
  <c r="Y43" i="3" s="1"/>
  <c r="O41" i="3"/>
  <c r="J32" i="4" s="1"/>
  <c r="Q38" i="3"/>
  <c r="L29" i="4" s="1"/>
  <c r="R29" i="4" s="1"/>
  <c r="Y29" i="4" s="1"/>
  <c r="Q35" i="3"/>
  <c r="L26" i="4" s="1"/>
  <c r="R26" i="4" s="1"/>
  <c r="Y26" i="4" s="1"/>
  <c r="O33" i="3"/>
  <c r="J24" i="4" s="1"/>
  <c r="Q30" i="3"/>
  <c r="L21" i="4" s="1"/>
  <c r="R21" i="4" s="1"/>
  <c r="U21" i="4" s="1"/>
  <c r="Y30" i="3" s="1"/>
  <c r="Q27" i="3"/>
  <c r="L18" i="4" s="1"/>
  <c r="R18" i="4" s="1"/>
  <c r="U18" i="4" s="1"/>
  <c r="Y27" i="3" s="1"/>
  <c r="O25" i="3"/>
  <c r="J16" i="4" s="1"/>
  <c r="Q22" i="3"/>
  <c r="L13" i="4" s="1"/>
  <c r="R13" i="4" s="1"/>
  <c r="Y13" i="4" s="1"/>
  <c r="Q19" i="3"/>
  <c r="L10" i="4" s="1"/>
  <c r="R10" i="4" s="1"/>
  <c r="Y10" i="4" s="1"/>
  <c r="O17" i="3"/>
  <c r="J8" i="4" s="1"/>
  <c r="P474" i="3"/>
  <c r="K465" i="4" s="1"/>
  <c r="Q465" i="4" s="1"/>
  <c r="X465" i="4" s="1"/>
  <c r="P469" i="3"/>
  <c r="K460" i="4" s="1"/>
  <c r="Q460" i="4" s="1"/>
  <c r="X460" i="4" s="1"/>
  <c r="P464" i="3"/>
  <c r="K455" i="4" s="1"/>
  <c r="Q455" i="4" s="1"/>
  <c r="T455" i="4" s="1"/>
  <c r="X464" i="3" s="1"/>
  <c r="P458" i="3"/>
  <c r="K449" i="4" s="1"/>
  <c r="Q449" i="4" s="1"/>
  <c r="X449" i="4" s="1"/>
  <c r="P453" i="3"/>
  <c r="K444" i="4" s="1"/>
  <c r="Q444" i="4" s="1"/>
  <c r="X444" i="4" s="1"/>
  <c r="Q441" i="3"/>
  <c r="L432" i="4" s="1"/>
  <c r="R432" i="4" s="1"/>
  <c r="Y432" i="4" s="1"/>
  <c r="P437" i="3"/>
  <c r="K428" i="4" s="1"/>
  <c r="Q428" i="4" s="1"/>
  <c r="X428" i="4" s="1"/>
  <c r="Q425" i="3"/>
  <c r="L416" i="4" s="1"/>
  <c r="R416" i="4" s="1"/>
  <c r="Y416" i="4" s="1"/>
  <c r="O420" i="3"/>
  <c r="J411" i="4" s="1"/>
  <c r="Q409" i="3"/>
  <c r="L400" i="4" s="1"/>
  <c r="R400" i="4" s="1"/>
  <c r="Y400" i="4" s="1"/>
  <c r="O404" i="3"/>
  <c r="J395" i="4" s="1"/>
  <c r="O399" i="3"/>
  <c r="J390" i="4" s="1"/>
  <c r="O393" i="3"/>
  <c r="J384" i="4" s="1"/>
  <c r="O388" i="3"/>
  <c r="J379" i="4" s="1"/>
  <c r="O383" i="3"/>
  <c r="J374" i="4" s="1"/>
  <c r="O377" i="3"/>
  <c r="J368" i="4" s="1"/>
  <c r="Q371" i="3"/>
  <c r="L362" i="4" s="1"/>
  <c r="R362" i="4" s="1"/>
  <c r="Y362" i="4" s="1"/>
  <c r="O367" i="3"/>
  <c r="J358" i="4" s="1"/>
  <c r="O361" i="3"/>
  <c r="J352" i="4" s="1"/>
  <c r="Q355" i="3"/>
  <c r="L346" i="4" s="1"/>
  <c r="R346" i="4" s="1"/>
  <c r="O350" i="3"/>
  <c r="J341" i="4" s="1"/>
  <c r="O344" i="3"/>
  <c r="J335" i="4" s="1"/>
  <c r="Q339" i="3"/>
  <c r="L330" i="4" s="1"/>
  <c r="R330" i="4" s="1"/>
  <c r="U330" i="4" s="1"/>
  <c r="Y339" i="3" s="1"/>
  <c r="O334" i="3"/>
  <c r="J325" i="4" s="1"/>
  <c r="O328" i="3"/>
  <c r="J319" i="4" s="1"/>
  <c r="O323" i="3"/>
  <c r="J314" i="4" s="1"/>
  <c r="O318" i="3"/>
  <c r="J309" i="4" s="1"/>
  <c r="O312" i="3"/>
  <c r="J303" i="4" s="1"/>
  <c r="O307" i="3"/>
  <c r="J298" i="4" s="1"/>
  <c r="O303" i="3"/>
  <c r="J294" i="4" s="1"/>
  <c r="Q298" i="3"/>
  <c r="L289" i="4" s="1"/>
  <c r="R289" i="4" s="1"/>
  <c r="U289" i="4" s="1"/>
  <c r="Y298" i="3" s="1"/>
  <c r="O295" i="3"/>
  <c r="J286" i="4" s="1"/>
  <c r="O291" i="3"/>
  <c r="J282" i="4" s="1"/>
  <c r="Q286" i="3"/>
  <c r="L277" i="4" s="1"/>
  <c r="R277" i="4" s="1"/>
  <c r="Y277" i="4" s="1"/>
  <c r="Q282" i="3"/>
  <c r="L273" i="4" s="1"/>
  <c r="R273" i="4" s="1"/>
  <c r="U273" i="4" s="1"/>
  <c r="Y282" i="3" s="1"/>
  <c r="O279" i="3"/>
  <c r="J270" i="4" s="1"/>
  <c r="Q274" i="3"/>
  <c r="L265" i="4" s="1"/>
  <c r="R265" i="4" s="1"/>
  <c r="U265" i="4" s="1"/>
  <c r="Y274" i="3" s="1"/>
  <c r="Q270" i="3"/>
  <c r="L261" i="4" s="1"/>
  <c r="R261" i="4" s="1"/>
  <c r="Y261" i="4" s="1"/>
  <c r="Q266" i="3"/>
  <c r="L257" i="4" s="1"/>
  <c r="R257" i="4" s="1"/>
  <c r="U257" i="4" s="1"/>
  <c r="Y266" i="3" s="1"/>
  <c r="Q258" i="3"/>
  <c r="L249" i="4" s="1"/>
  <c r="R249" i="4" s="1"/>
  <c r="U249" i="4" s="1"/>
  <c r="Y258" i="3" s="1"/>
  <c r="Q254" i="3"/>
  <c r="L245" i="4" s="1"/>
  <c r="R245" i="4" s="1"/>
  <c r="Q242" i="3"/>
  <c r="L233" i="4" s="1"/>
  <c r="R233" i="4" s="1"/>
  <c r="U233" i="4" s="1"/>
  <c r="Y242" i="3" s="1"/>
  <c r="P225" i="3"/>
  <c r="K216" i="4" s="1"/>
  <c r="Q216" i="4" s="1"/>
  <c r="X216" i="4" s="1"/>
  <c r="P213" i="3"/>
  <c r="K204" i="4" s="1"/>
  <c r="Q204" i="4" s="1"/>
  <c r="X204" i="4" s="1"/>
  <c r="P209" i="3"/>
  <c r="K200" i="4" s="1"/>
  <c r="Q200" i="4" s="1"/>
  <c r="T200" i="4" s="1"/>
  <c r="X209" i="3" s="1"/>
  <c r="P201" i="3"/>
  <c r="K192" i="4" s="1"/>
  <c r="Q192" i="4" s="1"/>
  <c r="T192" i="4" s="1"/>
  <c r="X201" i="3" s="1"/>
  <c r="P197" i="3"/>
  <c r="K188" i="4" s="1"/>
  <c r="Q188" i="4" s="1"/>
  <c r="T188" i="4" s="1"/>
  <c r="X197" i="3" s="1"/>
  <c r="P193" i="3"/>
  <c r="K184" i="4" s="1"/>
  <c r="Q184" i="4" s="1"/>
  <c r="T184" i="4" s="1"/>
  <c r="X193" i="3" s="1"/>
  <c r="P185" i="3"/>
  <c r="K176" i="4" s="1"/>
  <c r="Q176" i="4" s="1"/>
  <c r="X176" i="4" s="1"/>
  <c r="P181" i="3"/>
  <c r="K172" i="4" s="1"/>
  <c r="Q172" i="4" s="1"/>
  <c r="X172" i="4" s="1"/>
  <c r="P169" i="3"/>
  <c r="K160" i="4" s="1"/>
  <c r="Q160" i="4" s="1"/>
  <c r="T160" i="4" s="1"/>
  <c r="X169" i="3" s="1"/>
  <c r="O152" i="3"/>
  <c r="J143" i="4" s="1"/>
  <c r="O140" i="3"/>
  <c r="J131" i="4" s="1"/>
  <c r="O136" i="3"/>
  <c r="J127" i="4" s="1"/>
  <c r="Q128" i="3"/>
  <c r="L119" i="4" s="1"/>
  <c r="R119" i="4" s="1"/>
  <c r="U119" i="4" s="1"/>
  <c r="Y128" i="3" s="1"/>
  <c r="O125" i="3"/>
  <c r="J116" i="4" s="1"/>
  <c r="R121" i="3"/>
  <c r="M112" i="4" s="1"/>
  <c r="S112" i="4" s="1"/>
  <c r="Z112" i="4" s="1"/>
  <c r="P113" i="3"/>
  <c r="K104" i="4" s="1"/>
  <c r="Q104" i="4" s="1"/>
  <c r="X104" i="4" s="1"/>
  <c r="Q109" i="3"/>
  <c r="L100" i="4" s="1"/>
  <c r="R100" i="4" s="1"/>
  <c r="U100" i="4" s="1"/>
  <c r="Y109" i="3" s="1"/>
  <c r="O106" i="3"/>
  <c r="J97" i="4" s="1"/>
  <c r="O103" i="3"/>
  <c r="J94" i="4" s="1"/>
  <c r="O99" i="3"/>
  <c r="J90" i="4" s="1"/>
  <c r="O94" i="3"/>
  <c r="J85" i="4" s="1"/>
  <c r="O91" i="3"/>
  <c r="J82" i="4" s="1"/>
  <c r="O82" i="3"/>
  <c r="J73" i="4" s="1"/>
  <c r="Q78" i="3"/>
  <c r="L69" i="4" s="1"/>
  <c r="R69" i="4" s="1"/>
  <c r="P69" i="3"/>
  <c r="K60" i="4" s="1"/>
  <c r="Q60" i="4" s="1"/>
  <c r="T60" i="4" s="1"/>
  <c r="X69" i="3" s="1"/>
  <c r="Q66" i="3"/>
  <c r="L57" i="4" s="1"/>
  <c r="R57" i="4" s="1"/>
  <c r="Y57" i="4" s="1"/>
  <c r="P60" i="3"/>
  <c r="K51" i="4" s="1"/>
  <c r="Q51" i="4" s="1"/>
  <c r="X51" i="4" s="1"/>
  <c r="P57" i="3"/>
  <c r="K48" i="4" s="1"/>
  <c r="Q48" i="4" s="1"/>
  <c r="X48" i="4" s="1"/>
  <c r="Q54" i="3"/>
  <c r="L45" i="4" s="1"/>
  <c r="R45" i="4" s="1"/>
  <c r="Y45" i="4" s="1"/>
  <c r="P51" i="3"/>
  <c r="K42" i="4" s="1"/>
  <c r="Q42" i="4" s="1"/>
  <c r="X42" i="4" s="1"/>
  <c r="P46" i="3"/>
  <c r="K37" i="4" s="1"/>
  <c r="Q37" i="4" s="1"/>
  <c r="T37" i="4" s="1"/>
  <c r="X46" i="3" s="1"/>
  <c r="P43" i="3"/>
  <c r="K34" i="4" s="1"/>
  <c r="Q34" i="4" s="1"/>
  <c r="T34" i="4" s="1"/>
  <c r="X43" i="3" s="1"/>
  <c r="P38" i="3"/>
  <c r="K29" i="4" s="1"/>
  <c r="Q29" i="4" s="1"/>
  <c r="X29" i="4" s="1"/>
  <c r="P35" i="3"/>
  <c r="K26" i="4" s="1"/>
  <c r="Q26" i="4" s="1"/>
  <c r="X26" i="4" s="1"/>
  <c r="P30" i="3"/>
  <c r="K21" i="4" s="1"/>
  <c r="Q21" i="4" s="1"/>
  <c r="X21" i="4" s="1"/>
  <c r="P27" i="3"/>
  <c r="K18" i="4" s="1"/>
  <c r="Q18" i="4" s="1"/>
  <c r="T18" i="4" s="1"/>
  <c r="X27" i="3" s="1"/>
  <c r="P22" i="3"/>
  <c r="K13" i="4" s="1"/>
  <c r="Q13" i="4" s="1"/>
  <c r="T13" i="4" s="1"/>
  <c r="X22" i="3" s="1"/>
  <c r="P19" i="3"/>
  <c r="K10" i="4" s="1"/>
  <c r="Q10" i="4" s="1"/>
  <c r="T10" i="4" s="1"/>
  <c r="X19" i="3" s="1"/>
  <c r="O474" i="3"/>
  <c r="J465" i="4" s="1"/>
  <c r="P466" i="3"/>
  <c r="K457" i="4" s="1"/>
  <c r="Q457" i="4" s="1"/>
  <c r="T457" i="4" s="1"/>
  <c r="X466" i="3" s="1"/>
  <c r="O460" i="3"/>
  <c r="J451" i="4" s="1"/>
  <c r="O453" i="3"/>
  <c r="J444" i="4" s="1"/>
  <c r="P445" i="3"/>
  <c r="K436" i="4" s="1"/>
  <c r="Q436" i="4" s="1"/>
  <c r="O438" i="3"/>
  <c r="J429" i="4" s="1"/>
  <c r="O417" i="3"/>
  <c r="J408" i="4" s="1"/>
  <c r="P408" i="3"/>
  <c r="K399" i="4" s="1"/>
  <c r="Q399" i="4" s="1"/>
  <c r="T399" i="4" s="1"/>
  <c r="X408" i="3" s="1"/>
  <c r="Q401" i="3"/>
  <c r="L392" i="4" s="1"/>
  <c r="R392" i="4" s="1"/>
  <c r="Y392" i="4" s="1"/>
  <c r="Q395" i="3"/>
  <c r="L386" i="4" s="1"/>
  <c r="R386" i="4" s="1"/>
  <c r="U386" i="4" s="1"/>
  <c r="Y395" i="3" s="1"/>
  <c r="P387" i="3"/>
  <c r="K378" i="4" s="1"/>
  <c r="Q378" i="4" s="1"/>
  <c r="X378" i="4" s="1"/>
  <c r="O380" i="3"/>
  <c r="J371" i="4" s="1"/>
  <c r="Q373" i="3"/>
  <c r="L364" i="4" s="1"/>
  <c r="R364" i="4" s="1"/>
  <c r="U364" i="4" s="1"/>
  <c r="Y373" i="3" s="1"/>
  <c r="P365" i="3"/>
  <c r="K356" i="4" s="1"/>
  <c r="Q356" i="4" s="1"/>
  <c r="X356" i="4" s="1"/>
  <c r="O359" i="3"/>
  <c r="J350" i="4" s="1"/>
  <c r="O352" i="3"/>
  <c r="J343" i="4" s="1"/>
  <c r="O337" i="3"/>
  <c r="J328" i="4" s="1"/>
  <c r="O331" i="3"/>
  <c r="J322" i="4" s="1"/>
  <c r="P322" i="3"/>
  <c r="K313" i="4" s="1"/>
  <c r="Q313" i="4" s="1"/>
  <c r="T313" i="4" s="1"/>
  <c r="X322" i="3" s="1"/>
  <c r="Q315" i="3"/>
  <c r="L306" i="4" s="1"/>
  <c r="R306" i="4" s="1"/>
  <c r="U306" i="4" s="1"/>
  <c r="Y315" i="3" s="1"/>
  <c r="O302" i="3"/>
  <c r="J293" i="4" s="1"/>
  <c r="Q297" i="3"/>
  <c r="L288" i="4" s="1"/>
  <c r="R288" i="4" s="1"/>
  <c r="U288" i="4" s="1"/>
  <c r="Y297" i="3" s="1"/>
  <c r="O286" i="3"/>
  <c r="J277" i="4" s="1"/>
  <c r="Q280" i="3"/>
  <c r="L271" i="4" s="1"/>
  <c r="R271" i="4" s="1"/>
  <c r="U271" i="4" s="1"/>
  <c r="Y280" i="3" s="1"/>
  <c r="O270" i="3"/>
  <c r="J261" i="4" s="1"/>
  <c r="Q264" i="3"/>
  <c r="L255" i="4" s="1"/>
  <c r="R255" i="4" s="1"/>
  <c r="Y255" i="4" s="1"/>
  <c r="P259" i="3"/>
  <c r="K250" i="4" s="1"/>
  <c r="Q250" i="4" s="1"/>
  <c r="X250" i="4" s="1"/>
  <c r="O253" i="3"/>
  <c r="J244" i="4" s="1"/>
  <c r="Q248" i="3"/>
  <c r="L239" i="4" s="1"/>
  <c r="R239" i="4" s="1"/>
  <c r="Y239" i="4" s="1"/>
  <c r="P243" i="3"/>
  <c r="K234" i="4" s="1"/>
  <c r="Q234" i="4" s="1"/>
  <c r="T234" i="4" s="1"/>
  <c r="X243" i="3" s="1"/>
  <c r="O237" i="3"/>
  <c r="J228" i="4" s="1"/>
  <c r="R231" i="3"/>
  <c r="M222" i="4" s="1"/>
  <c r="S222" i="4" s="1"/>
  <c r="V222" i="4" s="1"/>
  <c r="Z231" i="3" s="1"/>
  <c r="P227" i="3"/>
  <c r="K218" i="4" s="1"/>
  <c r="Q218" i="4" s="1"/>
  <c r="X218" i="4" s="1"/>
  <c r="O221" i="3"/>
  <c r="J212" i="4" s="1"/>
  <c r="Q204" i="3"/>
  <c r="L195" i="4" s="1"/>
  <c r="R195" i="4" s="1"/>
  <c r="Y195" i="4" s="1"/>
  <c r="Q188" i="3"/>
  <c r="L179" i="4" s="1"/>
  <c r="R179" i="4" s="1"/>
  <c r="U179" i="4" s="1"/>
  <c r="Y188" i="3" s="1"/>
  <c r="P183" i="3"/>
  <c r="K174" i="4" s="1"/>
  <c r="Q174" i="4" s="1"/>
  <c r="Q172" i="3"/>
  <c r="L163" i="4" s="1"/>
  <c r="R163" i="4" s="1"/>
  <c r="Y163" i="4" s="1"/>
  <c r="P167" i="3"/>
  <c r="K158" i="4" s="1"/>
  <c r="Q158" i="4" s="1"/>
  <c r="Q161" i="3"/>
  <c r="L152" i="4" s="1"/>
  <c r="R152" i="4" s="1"/>
  <c r="P151" i="3"/>
  <c r="K142" i="4" s="1"/>
  <c r="Q142" i="4" s="1"/>
  <c r="T142" i="4" s="1"/>
  <c r="X151" i="3" s="1"/>
  <c r="Q145" i="3"/>
  <c r="L136" i="4" s="1"/>
  <c r="R136" i="4" s="1"/>
  <c r="Y136" i="4" s="1"/>
  <c r="O134" i="3"/>
  <c r="J125" i="4" s="1"/>
  <c r="O130" i="3"/>
  <c r="J121" i="4" s="1"/>
  <c r="Q117" i="3"/>
  <c r="L108" i="4" s="1"/>
  <c r="R108" i="4" s="1"/>
  <c r="Y108" i="4" s="1"/>
  <c r="Q112" i="3"/>
  <c r="L103" i="4" s="1"/>
  <c r="R103" i="4" s="1"/>
  <c r="Q108" i="3"/>
  <c r="L99" i="4" s="1"/>
  <c r="R99" i="4" s="1"/>
  <c r="Q92" i="3"/>
  <c r="L83" i="4" s="1"/>
  <c r="R83" i="4" s="1"/>
  <c r="U83" i="4" s="1"/>
  <c r="Y92" i="3" s="1"/>
  <c r="O89" i="3"/>
  <c r="J80" i="4" s="1"/>
  <c r="Q84" i="3"/>
  <c r="L75" i="4" s="1"/>
  <c r="R75" i="4" s="1"/>
  <c r="U75" i="4" s="1"/>
  <c r="Y84" i="3" s="1"/>
  <c r="Q80" i="3"/>
  <c r="L71" i="4" s="1"/>
  <c r="Q76" i="3"/>
  <c r="L67" i="4" s="1"/>
  <c r="R67" i="4" s="1"/>
  <c r="U67" i="4" s="1"/>
  <c r="Y76" i="3" s="1"/>
  <c r="O72" i="3"/>
  <c r="J63" i="4" s="1"/>
  <c r="Q68" i="3"/>
  <c r="L59" i="4" s="1"/>
  <c r="R59" i="4" s="1"/>
  <c r="Y59" i="4" s="1"/>
  <c r="Q64" i="3"/>
  <c r="L55" i="4" s="1"/>
  <c r="R55" i="4" s="1"/>
  <c r="U55" i="4" s="1"/>
  <c r="Y64" i="3" s="1"/>
  <c r="O60" i="3"/>
  <c r="J51" i="4" s="1"/>
  <c r="O56" i="3"/>
  <c r="J47" i="4" s="1"/>
  <c r="Q52" i="3"/>
  <c r="L43" i="4" s="1"/>
  <c r="R43" i="4" s="1"/>
  <c r="Y43" i="4" s="1"/>
  <c r="Q48" i="3"/>
  <c r="L39" i="4" s="1"/>
  <c r="R39" i="4" s="1"/>
  <c r="Y39" i="4" s="1"/>
  <c r="O45" i="3"/>
  <c r="J36" i="4" s="1"/>
  <c r="Q41" i="3"/>
  <c r="L32" i="4" s="1"/>
  <c r="R32" i="4" s="1"/>
  <c r="U32" i="4" s="1"/>
  <c r="Y41" i="3" s="1"/>
  <c r="Q37" i="3"/>
  <c r="L28" i="4" s="1"/>
  <c r="R28" i="4" s="1"/>
  <c r="Q34" i="3"/>
  <c r="L25" i="4" s="1"/>
  <c r="R25" i="4" s="1"/>
  <c r="Y25" i="4" s="1"/>
  <c r="O31" i="3"/>
  <c r="J22" i="4" s="1"/>
  <c r="O27" i="3"/>
  <c r="J18" i="4" s="1"/>
  <c r="Q23" i="3"/>
  <c r="L14" i="4" s="1"/>
  <c r="R14" i="4" s="1"/>
  <c r="Y14" i="4" s="1"/>
  <c r="Q20" i="3"/>
  <c r="L11" i="4" s="1"/>
  <c r="R11" i="4" s="1"/>
  <c r="Q16" i="3"/>
  <c r="L7" i="4" s="1"/>
  <c r="R7" i="4" s="1"/>
  <c r="Y7" i="4" s="1"/>
  <c r="Q473" i="3"/>
  <c r="L464" i="4" s="1"/>
  <c r="R464" i="4" s="1"/>
  <c r="Y464" i="4" s="1"/>
  <c r="O466" i="3"/>
  <c r="J457" i="4" s="1"/>
  <c r="O452" i="3"/>
  <c r="J443" i="4" s="1"/>
  <c r="O445" i="3"/>
  <c r="J436" i="4" s="1"/>
  <c r="Q429" i="3"/>
  <c r="L420" i="4" s="1"/>
  <c r="R420" i="4" s="1"/>
  <c r="Y420" i="4" s="1"/>
  <c r="Q423" i="3"/>
  <c r="L414" i="4" s="1"/>
  <c r="R414" i="4" s="1"/>
  <c r="U414" i="4" s="1"/>
  <c r="Y423" i="3" s="1"/>
  <c r="P416" i="3"/>
  <c r="K407" i="4" s="1"/>
  <c r="O408" i="3"/>
  <c r="J399" i="4" s="1"/>
  <c r="P401" i="3"/>
  <c r="K392" i="4" s="1"/>
  <c r="Q392" i="4" s="1"/>
  <c r="T392" i="4" s="1"/>
  <c r="X401" i="3" s="1"/>
  <c r="P395" i="3"/>
  <c r="K386" i="4" s="1"/>
  <c r="Q386" i="4" s="1"/>
  <c r="T386" i="4" s="1"/>
  <c r="X395" i="3" s="1"/>
  <c r="O387" i="3"/>
  <c r="J378" i="4" s="1"/>
  <c r="P373" i="3"/>
  <c r="K364" i="4" s="1"/>
  <c r="Q364" i="4" s="1"/>
  <c r="X364" i="4" s="1"/>
  <c r="O365" i="3"/>
  <c r="J356" i="4" s="1"/>
  <c r="P358" i="3"/>
  <c r="K349" i="4" s="1"/>
  <c r="Q349" i="4" s="1"/>
  <c r="X349" i="4" s="1"/>
  <c r="Q343" i="3"/>
  <c r="L334" i="4" s="1"/>
  <c r="R334" i="4" s="1"/>
  <c r="Y334" i="4" s="1"/>
  <c r="P336" i="3"/>
  <c r="K327" i="4" s="1"/>
  <c r="Q327" i="4" s="1"/>
  <c r="X327" i="4" s="1"/>
  <c r="P330" i="3"/>
  <c r="K321" i="4" s="1"/>
  <c r="Q321" i="4" s="1"/>
  <c r="X321" i="4" s="1"/>
  <c r="O322" i="3"/>
  <c r="J313" i="4" s="1"/>
  <c r="P315" i="3"/>
  <c r="K306" i="4" s="1"/>
  <c r="Q306" i="4" s="1"/>
  <c r="X306" i="4" s="1"/>
  <c r="Q307" i="3"/>
  <c r="L298" i="4" s="1"/>
  <c r="R298" i="4" s="1"/>
  <c r="Y298" i="4" s="1"/>
  <c r="P297" i="3"/>
  <c r="K288" i="4" s="1"/>
  <c r="Q288" i="4" s="1"/>
  <c r="X288" i="4" s="1"/>
  <c r="Q291" i="3"/>
  <c r="L282" i="4" s="1"/>
  <c r="R282" i="4" s="1"/>
  <c r="Y282" i="4" s="1"/>
  <c r="O280" i="3"/>
  <c r="J271" i="4" s="1"/>
  <c r="Q275" i="3"/>
  <c r="L266" i="4" s="1"/>
  <c r="R266" i="4" s="1"/>
  <c r="U266" i="4" s="1"/>
  <c r="Y275" i="3" s="1"/>
  <c r="O264" i="3"/>
  <c r="J255" i="4" s="1"/>
  <c r="O259" i="3"/>
  <c r="J250" i="4" s="1"/>
  <c r="O248" i="3"/>
  <c r="J239" i="4" s="1"/>
  <c r="O243" i="3"/>
  <c r="J234" i="4" s="1"/>
  <c r="Q231" i="3"/>
  <c r="L222" i="4" s="1"/>
  <c r="R222" i="4" s="1"/>
  <c r="O227" i="3"/>
  <c r="J218" i="4" s="1"/>
  <c r="Q215" i="3"/>
  <c r="L206" i="4" s="1"/>
  <c r="R206" i="4" s="1"/>
  <c r="Q210" i="3"/>
  <c r="L201" i="4" s="1"/>
  <c r="R201" i="4" s="1"/>
  <c r="O204" i="3"/>
  <c r="J195" i="4" s="1"/>
  <c r="Q199" i="3"/>
  <c r="L190" i="4" s="1"/>
  <c r="R190" i="4" s="1"/>
  <c r="Q194" i="3"/>
  <c r="L185" i="4" s="1"/>
  <c r="R185" i="4" s="1"/>
  <c r="U185" i="4" s="1"/>
  <c r="Y194" i="3" s="1"/>
  <c r="O188" i="3"/>
  <c r="J179" i="4" s="1"/>
  <c r="O183" i="3"/>
  <c r="J174" i="4" s="1"/>
  <c r="Q178" i="3"/>
  <c r="L169" i="4" s="1"/>
  <c r="R169" i="4" s="1"/>
  <c r="U169" i="4" s="1"/>
  <c r="Y178" i="3" s="1"/>
  <c r="O172" i="3"/>
  <c r="J163" i="4" s="1"/>
  <c r="O167" i="3"/>
  <c r="J158" i="4" s="1"/>
  <c r="P161" i="3"/>
  <c r="K152" i="4" s="1"/>
  <c r="Q152" i="4" s="1"/>
  <c r="X152" i="4" s="1"/>
  <c r="Q155" i="3"/>
  <c r="L146" i="4" s="1"/>
  <c r="R146" i="4" s="1"/>
  <c r="O151" i="3"/>
  <c r="J142" i="4" s="1"/>
  <c r="P145" i="3"/>
  <c r="K136" i="4" s="1"/>
  <c r="Q136" i="4" s="1"/>
  <c r="X136" i="4" s="1"/>
  <c r="Q139" i="3"/>
  <c r="L130" i="4" s="1"/>
  <c r="R130" i="4" s="1"/>
  <c r="Q129" i="3"/>
  <c r="L120" i="4" s="1"/>
  <c r="R120" i="4" s="1"/>
  <c r="U120" i="4" s="1"/>
  <c r="Y129" i="3" s="1"/>
  <c r="Q124" i="3"/>
  <c r="L115" i="4" s="1"/>
  <c r="R115" i="4" s="1"/>
  <c r="Y115" i="4" s="1"/>
  <c r="P117" i="3"/>
  <c r="K108" i="4" s="1"/>
  <c r="Q108" i="4" s="1"/>
  <c r="T108" i="4" s="1"/>
  <c r="X117" i="3" s="1"/>
  <c r="O112" i="3"/>
  <c r="J103" i="4" s="1"/>
  <c r="O108" i="3"/>
  <c r="J99" i="4" s="1"/>
  <c r="Q103" i="3"/>
  <c r="L94" i="4" s="1"/>
  <c r="R94" i="4" s="1"/>
  <c r="U94" i="4" s="1"/>
  <c r="Y103" i="3" s="1"/>
  <c r="Q98" i="3"/>
  <c r="L89" i="4" s="1"/>
  <c r="R89" i="4" s="1"/>
  <c r="Y89" i="4" s="1"/>
  <c r="P92" i="3"/>
  <c r="K83" i="4" s="1"/>
  <c r="Q83" i="4" s="1"/>
  <c r="T83" i="4" s="1"/>
  <c r="X92" i="3" s="1"/>
  <c r="P84" i="3"/>
  <c r="K75" i="4" s="1"/>
  <c r="Q75" i="4" s="1"/>
  <c r="X75" i="4" s="1"/>
  <c r="P80" i="3"/>
  <c r="K71" i="4" s="1"/>
  <c r="Q71" i="4" s="1"/>
  <c r="X71" i="4" s="1"/>
  <c r="P76" i="3"/>
  <c r="K67" i="4" s="1"/>
  <c r="Q67" i="4" s="1"/>
  <c r="X67" i="4" s="1"/>
  <c r="P68" i="3"/>
  <c r="K59" i="4" s="1"/>
  <c r="Q59" i="4" s="1"/>
  <c r="T59" i="4" s="1"/>
  <c r="X68" i="3" s="1"/>
  <c r="P64" i="3"/>
  <c r="K55" i="4" s="1"/>
  <c r="Q55" i="4" s="1"/>
  <c r="X55" i="4" s="1"/>
  <c r="P52" i="3"/>
  <c r="K43" i="4" s="1"/>
  <c r="Q43" i="4" s="1"/>
  <c r="X43" i="4" s="1"/>
  <c r="P48" i="3"/>
  <c r="K39" i="4" s="1"/>
  <c r="Q39" i="4" s="1"/>
  <c r="X39" i="4" s="1"/>
  <c r="P41" i="3"/>
  <c r="K32" i="4" s="1"/>
  <c r="Q32" i="4" s="1"/>
  <c r="T32" i="4" s="1"/>
  <c r="X41" i="3" s="1"/>
  <c r="P37" i="3"/>
  <c r="K28" i="4" s="1"/>
  <c r="Q28" i="4" s="1"/>
  <c r="X28" i="4" s="1"/>
  <c r="P34" i="3"/>
  <c r="K25" i="4" s="1"/>
  <c r="Q25" i="4" s="1"/>
  <c r="X25" i="4" s="1"/>
  <c r="P23" i="3"/>
  <c r="K14" i="4" s="1"/>
  <c r="Q14" i="4" s="1"/>
  <c r="X14" i="4" s="1"/>
  <c r="P20" i="3"/>
  <c r="K11" i="4" s="1"/>
  <c r="Q11" i="4" s="1"/>
  <c r="X11" i="4" s="1"/>
  <c r="P16" i="3"/>
  <c r="K7" i="4" s="1"/>
  <c r="Q7" i="4" s="1"/>
  <c r="X7" i="4" s="1"/>
  <c r="P472" i="3"/>
  <c r="K463" i="4" s="1"/>
  <c r="Q463" i="4" s="1"/>
  <c r="X463" i="4" s="1"/>
  <c r="Q465" i="3"/>
  <c r="L456" i="4" s="1"/>
  <c r="R456" i="4" s="1"/>
  <c r="P457" i="3"/>
  <c r="K448" i="4" s="1"/>
  <c r="Q448" i="4" s="1"/>
  <c r="T448" i="4" s="1"/>
  <c r="X457" i="3" s="1"/>
  <c r="P450" i="3"/>
  <c r="K441" i="4" s="1"/>
  <c r="Q441" i="4" s="1"/>
  <c r="X441" i="4" s="1"/>
  <c r="O444" i="3"/>
  <c r="J435" i="4" s="1"/>
  <c r="P429" i="3"/>
  <c r="K420" i="4" s="1"/>
  <c r="Q420" i="4" s="1"/>
  <c r="X420" i="4" s="1"/>
  <c r="O422" i="3"/>
  <c r="J413" i="4" s="1"/>
  <c r="O401" i="3"/>
  <c r="J392" i="4" s="1"/>
  <c r="P392" i="3"/>
  <c r="K383" i="4" s="1"/>
  <c r="Q383" i="4" s="1"/>
  <c r="Q385" i="3"/>
  <c r="L376" i="4" s="1"/>
  <c r="R376" i="4" s="1"/>
  <c r="U376" i="4" s="1"/>
  <c r="Y385" i="3" s="1"/>
  <c r="Q379" i="3"/>
  <c r="L370" i="4" s="1"/>
  <c r="R370" i="4" s="1"/>
  <c r="U370" i="4" s="1"/>
  <c r="Y379" i="3" s="1"/>
  <c r="P371" i="3"/>
  <c r="K362" i="4" s="1"/>
  <c r="Q362" i="4" s="1"/>
  <c r="X362" i="4" s="1"/>
  <c r="O364" i="3"/>
  <c r="J355" i="4" s="1"/>
  <c r="O357" i="3"/>
  <c r="J348" i="4" s="1"/>
  <c r="P349" i="3"/>
  <c r="K340" i="4" s="1"/>
  <c r="Q340" i="4" s="1"/>
  <c r="X340" i="4" s="1"/>
  <c r="O343" i="3"/>
  <c r="J334" i="4" s="1"/>
  <c r="Q335" i="3"/>
  <c r="L326" i="4" s="1"/>
  <c r="R326" i="4" s="1"/>
  <c r="Y326" i="4" s="1"/>
  <c r="O320" i="3"/>
  <c r="J311" i="4" s="1"/>
  <c r="O314" i="3"/>
  <c r="J305" i="4" s="1"/>
  <c r="O301" i="3"/>
  <c r="J292" i="4" s="1"/>
  <c r="Q289" i="3"/>
  <c r="L280" i="4" s="1"/>
  <c r="R280" i="4" s="1"/>
  <c r="U280" i="4" s="1"/>
  <c r="Y289" i="3" s="1"/>
  <c r="O285" i="3"/>
  <c r="J276" i="4" s="1"/>
  <c r="Q273" i="3"/>
  <c r="L264" i="4" s="1"/>
  <c r="R264" i="4" s="1"/>
  <c r="U264" i="4" s="1"/>
  <c r="Y273" i="3" s="1"/>
  <c r="Q268" i="3"/>
  <c r="L259" i="4" s="1"/>
  <c r="R259" i="4" s="1"/>
  <c r="U259" i="4" s="1"/>
  <c r="Y268" i="3" s="1"/>
  <c r="Q257" i="3"/>
  <c r="L248" i="4" s="1"/>
  <c r="R248" i="4" s="1"/>
  <c r="Q252" i="3"/>
  <c r="L243" i="4" s="1"/>
  <c r="R243" i="4" s="1"/>
  <c r="Y243" i="4" s="1"/>
  <c r="P247" i="3"/>
  <c r="K238" i="4" s="1"/>
  <c r="Q238" i="4" s="1"/>
  <c r="T238" i="4" s="1"/>
  <c r="X247" i="3" s="1"/>
  <c r="O241" i="3"/>
  <c r="J232" i="4" s="1"/>
  <c r="Q236" i="3"/>
  <c r="L227" i="4" s="1"/>
  <c r="R227" i="4" s="1"/>
  <c r="Y227" i="4" s="1"/>
  <c r="P231" i="3"/>
  <c r="K222" i="4" s="1"/>
  <c r="Q222" i="4" s="1"/>
  <c r="T222" i="4" s="1"/>
  <c r="X231" i="3" s="1"/>
  <c r="O225" i="3"/>
  <c r="J216" i="4" s="1"/>
  <c r="P215" i="3"/>
  <c r="K206" i="4" s="1"/>
  <c r="Q206" i="4" s="1"/>
  <c r="O209" i="3"/>
  <c r="J200" i="4" s="1"/>
  <c r="R203" i="3"/>
  <c r="M194" i="4" s="1"/>
  <c r="S194" i="4" s="1"/>
  <c r="V194" i="4" s="1"/>
  <c r="Z203" i="3" s="1"/>
  <c r="O198" i="3"/>
  <c r="J189" i="4" s="1"/>
  <c r="Q192" i="3"/>
  <c r="L183" i="4" s="1"/>
  <c r="R183" i="4" s="1"/>
  <c r="U183" i="4" s="1"/>
  <c r="Y192" i="3" s="1"/>
  <c r="O182" i="3"/>
  <c r="J173" i="4" s="1"/>
  <c r="Q176" i="3"/>
  <c r="L167" i="4" s="1"/>
  <c r="R167" i="4" s="1"/>
  <c r="O166" i="3"/>
  <c r="J157" i="4" s="1"/>
  <c r="Q160" i="3"/>
  <c r="L151" i="4" s="1"/>
  <c r="R151" i="4" s="1"/>
  <c r="U151" i="4" s="1"/>
  <c r="Y160" i="3" s="1"/>
  <c r="Q149" i="3"/>
  <c r="L140" i="4" s="1"/>
  <c r="R140" i="4" s="1"/>
  <c r="U140" i="4" s="1"/>
  <c r="Y149" i="3" s="1"/>
  <c r="P143" i="3"/>
  <c r="K134" i="4" s="1"/>
  <c r="Q134" i="4" s="1"/>
  <c r="Q133" i="3"/>
  <c r="L124" i="4" s="1"/>
  <c r="R124" i="4" s="1"/>
  <c r="Y124" i="4" s="1"/>
  <c r="O128" i="3"/>
  <c r="J119" i="4" s="1"/>
  <c r="Q123" i="3"/>
  <c r="L114" i="4" s="1"/>
  <c r="R114" i="4" s="1"/>
  <c r="U114" i="4" s="1"/>
  <c r="Y123" i="3" s="1"/>
  <c r="Q116" i="3"/>
  <c r="L107" i="4" s="1"/>
  <c r="R107" i="4" s="1"/>
  <c r="Y107" i="4" s="1"/>
  <c r="P107" i="3"/>
  <c r="K98" i="4" s="1"/>
  <c r="Q98" i="4" s="1"/>
  <c r="X98" i="4" s="1"/>
  <c r="O98" i="3"/>
  <c r="J89" i="4" s="1"/>
  <c r="O92" i="3"/>
  <c r="J83" i="4" s="1"/>
  <c r="P87" i="3"/>
  <c r="K78" i="4" s="1"/>
  <c r="Q78" i="4" s="1"/>
  <c r="T78" i="4" s="1"/>
  <c r="X87" i="3" s="1"/>
  <c r="P83" i="3"/>
  <c r="K74" i="4" s="1"/>
  <c r="Q74" i="4" s="1"/>
  <c r="T74" i="4" s="1"/>
  <c r="X83" i="3" s="1"/>
  <c r="O80" i="3"/>
  <c r="J71" i="4" s="1"/>
  <c r="P75" i="3"/>
  <c r="K66" i="4" s="1"/>
  <c r="Q66" i="4" s="1"/>
  <c r="T66" i="4" s="1"/>
  <c r="X75" i="3" s="1"/>
  <c r="P71" i="3"/>
  <c r="K62" i="4" s="1"/>
  <c r="Q62" i="4" s="1"/>
  <c r="T62" i="4" s="1"/>
  <c r="X71" i="3" s="1"/>
  <c r="P67" i="3"/>
  <c r="K58" i="4" s="1"/>
  <c r="Q58" i="4" s="1"/>
  <c r="P59" i="3"/>
  <c r="K50" i="4" s="1"/>
  <c r="Q50" i="4" s="1"/>
  <c r="X50" i="4" s="1"/>
  <c r="P55" i="3"/>
  <c r="K46" i="4" s="1"/>
  <c r="Q46" i="4" s="1"/>
  <c r="X46" i="4" s="1"/>
  <c r="O51" i="3"/>
  <c r="J42" i="4" s="1"/>
  <c r="Q47" i="3"/>
  <c r="L38" i="4" s="1"/>
  <c r="R38" i="4" s="1"/>
  <c r="Y38" i="4" s="1"/>
  <c r="Q44" i="3"/>
  <c r="L35" i="4" s="1"/>
  <c r="R35" i="4" s="1"/>
  <c r="Y35" i="4" s="1"/>
  <c r="Q40" i="3"/>
  <c r="L31" i="4" s="1"/>
  <c r="R31" i="4" s="1"/>
  <c r="Y31" i="4" s="1"/>
  <c r="O37" i="3"/>
  <c r="J28" i="4" s="1"/>
  <c r="Q33" i="3"/>
  <c r="L24" i="4" s="1"/>
  <c r="R24" i="4" s="1"/>
  <c r="Y24" i="4" s="1"/>
  <c r="Q29" i="3"/>
  <c r="L20" i="4" s="1"/>
  <c r="R20" i="4" s="1"/>
  <c r="U20" i="4" s="1"/>
  <c r="Y29" i="3" s="1"/>
  <c r="Q26" i="3"/>
  <c r="L17" i="4" s="1"/>
  <c r="R17" i="4" s="1"/>
  <c r="O23" i="3"/>
  <c r="J14" i="4" s="1"/>
  <c r="O19" i="3"/>
  <c r="J10" i="4" s="1"/>
  <c r="O472" i="3"/>
  <c r="J463" i="4" s="1"/>
  <c r="Q449" i="3"/>
  <c r="L440" i="4" s="1"/>
  <c r="R440" i="4" s="1"/>
  <c r="O440" i="3"/>
  <c r="J431" i="4" s="1"/>
  <c r="Q413" i="3"/>
  <c r="L404" i="4" s="1"/>
  <c r="R404" i="4" s="1"/>
  <c r="O381" i="3"/>
  <c r="J372" i="4" s="1"/>
  <c r="P368" i="3"/>
  <c r="K359" i="4" s="1"/>
  <c r="Q359" i="4" s="1"/>
  <c r="T359" i="4" s="1"/>
  <c r="X368" i="3" s="1"/>
  <c r="O356" i="3"/>
  <c r="J347" i="4" s="1"/>
  <c r="O347" i="3"/>
  <c r="J338" i="4" s="1"/>
  <c r="O332" i="3"/>
  <c r="J323" i="4" s="1"/>
  <c r="O324" i="3"/>
  <c r="J315" i="4" s="1"/>
  <c r="P310" i="3"/>
  <c r="K301" i="4" s="1"/>
  <c r="Q301" i="4" s="1"/>
  <c r="T301" i="4" s="1"/>
  <c r="X310" i="3" s="1"/>
  <c r="O293" i="3"/>
  <c r="J284" i="4" s="1"/>
  <c r="Q267" i="3"/>
  <c r="L258" i="4" s="1"/>
  <c r="R258" i="4" s="1"/>
  <c r="P257" i="3"/>
  <c r="K248" i="4" s="1"/>
  <c r="Q248" i="4" s="1"/>
  <c r="X248" i="4" s="1"/>
  <c r="Q249" i="3"/>
  <c r="L240" i="4" s="1"/>
  <c r="R240" i="4" s="1"/>
  <c r="U240" i="4" s="1"/>
  <c r="Y249" i="3" s="1"/>
  <c r="Q240" i="3"/>
  <c r="L231" i="4" s="1"/>
  <c r="R231" i="4" s="1"/>
  <c r="Y231" i="4" s="1"/>
  <c r="P233" i="3"/>
  <c r="K224" i="4" s="1"/>
  <c r="Q224" i="4" s="1"/>
  <c r="O224" i="3"/>
  <c r="J215" i="4" s="1"/>
  <c r="O215" i="3"/>
  <c r="J206" i="4" s="1"/>
  <c r="O197" i="3"/>
  <c r="J188" i="4" s="1"/>
  <c r="Q190" i="3"/>
  <c r="L181" i="4" s="1"/>
  <c r="R181" i="4" s="1"/>
  <c r="Y181" i="4" s="1"/>
  <c r="Q179" i="3"/>
  <c r="L170" i="4" s="1"/>
  <c r="R170" i="4" s="1"/>
  <c r="U170" i="4" s="1"/>
  <c r="Y179" i="3" s="1"/>
  <c r="Q170" i="3"/>
  <c r="L161" i="4" s="1"/>
  <c r="R161" i="4" s="1"/>
  <c r="U161" i="4" s="1"/>
  <c r="Y170" i="3" s="1"/>
  <c r="P163" i="3"/>
  <c r="K154" i="4" s="1"/>
  <c r="Q154" i="4" s="1"/>
  <c r="T154" i="4" s="1"/>
  <c r="X163" i="3" s="1"/>
  <c r="O154" i="3"/>
  <c r="J145" i="4" s="1"/>
  <c r="Q146" i="3"/>
  <c r="L137" i="4" s="1"/>
  <c r="R137" i="4" s="1"/>
  <c r="P137" i="3"/>
  <c r="K128" i="4" s="1"/>
  <c r="Q128" i="4" s="1"/>
  <c r="X128" i="4" s="1"/>
  <c r="O121" i="3"/>
  <c r="J112" i="4" s="1"/>
  <c r="O115" i="3"/>
  <c r="J106" i="4" s="1"/>
  <c r="O101" i="3"/>
  <c r="J92" i="4" s="1"/>
  <c r="P78" i="3"/>
  <c r="K69" i="4" s="1"/>
  <c r="Q69" i="4" s="1"/>
  <c r="X69" i="4" s="1"/>
  <c r="P73" i="3"/>
  <c r="K64" i="4" s="1"/>
  <c r="Q64" i="4" s="1"/>
  <c r="X64" i="4" s="1"/>
  <c r="O66" i="3"/>
  <c r="J57" i="4" s="1"/>
  <c r="O59" i="3"/>
  <c r="J50" i="4" s="1"/>
  <c r="O53" i="3"/>
  <c r="J44" i="4" s="1"/>
  <c r="O47" i="3"/>
  <c r="J38" i="4" s="1"/>
  <c r="P42" i="3"/>
  <c r="K33" i="4" s="1"/>
  <c r="Q33" i="4" s="1"/>
  <c r="X33" i="4" s="1"/>
  <c r="P36" i="3"/>
  <c r="K27" i="4" s="1"/>
  <c r="Q27" i="4" s="1"/>
  <c r="T27" i="4" s="1"/>
  <c r="X36" i="3" s="1"/>
  <c r="P29" i="3"/>
  <c r="K20" i="4" s="1"/>
  <c r="Q20" i="4" s="1"/>
  <c r="T20" i="4" s="1"/>
  <c r="X29" i="3" s="1"/>
  <c r="Q24" i="3"/>
  <c r="L15" i="4" s="1"/>
  <c r="R15" i="4" s="1"/>
  <c r="Q18" i="3"/>
  <c r="L9" i="4" s="1"/>
  <c r="R9" i="4" s="1"/>
  <c r="P470" i="3"/>
  <c r="K461" i="4" s="1"/>
  <c r="Q461" i="4" s="1"/>
  <c r="T461" i="4" s="1"/>
  <c r="X470" i="3" s="1"/>
  <c r="P446" i="3"/>
  <c r="K437" i="4" s="1"/>
  <c r="Q437" i="4" s="1"/>
  <c r="T437" i="4" s="1"/>
  <c r="X446" i="3" s="1"/>
  <c r="O425" i="3"/>
  <c r="J416" i="4" s="1"/>
  <c r="P400" i="3"/>
  <c r="K391" i="4" s="1"/>
  <c r="Q391" i="4" s="1"/>
  <c r="X391" i="4" s="1"/>
  <c r="P376" i="3"/>
  <c r="K367" i="4" s="1"/>
  <c r="Q367" i="4" s="1"/>
  <c r="O355" i="3"/>
  <c r="J346" i="4" s="1"/>
  <c r="Q331" i="3"/>
  <c r="L322" i="4" s="1"/>
  <c r="R322" i="4" s="1"/>
  <c r="Y322" i="4" s="1"/>
  <c r="P289" i="3"/>
  <c r="K280" i="4" s="1"/>
  <c r="Q280" i="4" s="1"/>
  <c r="X280" i="4" s="1"/>
  <c r="O273" i="3"/>
  <c r="J264" i="4" s="1"/>
  <c r="O256" i="3"/>
  <c r="J247" i="4" s="1"/>
  <c r="P239" i="3"/>
  <c r="K230" i="4" s="1"/>
  <c r="Q230" i="4" s="1"/>
  <c r="T230" i="4" s="1"/>
  <c r="X239" i="3" s="1"/>
  <c r="Q222" i="3"/>
  <c r="L213" i="4" s="1"/>
  <c r="R213" i="4" s="1"/>
  <c r="U213" i="4" s="1"/>
  <c r="Y222" i="3" s="1"/>
  <c r="Q203" i="3"/>
  <c r="L194" i="4" s="1"/>
  <c r="R194" i="4" s="1"/>
  <c r="Y194" i="4" s="1"/>
  <c r="O186" i="3"/>
  <c r="J177" i="4" s="1"/>
  <c r="Q135" i="3"/>
  <c r="L126" i="4" s="1"/>
  <c r="R126" i="4" s="1"/>
  <c r="Y126" i="4" s="1"/>
  <c r="O90" i="3"/>
  <c r="J81" i="4" s="1"/>
  <c r="Q39" i="3"/>
  <c r="L30" i="4" s="1"/>
  <c r="R30" i="4" s="1"/>
  <c r="Q17" i="3"/>
  <c r="L8" i="4" s="1"/>
  <c r="R8" i="4" s="1"/>
  <c r="Y8" i="4" s="1"/>
  <c r="P456" i="3"/>
  <c r="K447" i="4" s="1"/>
  <c r="Q447" i="4" s="1"/>
  <c r="X447" i="4" s="1"/>
  <c r="O434" i="3"/>
  <c r="J425" i="4" s="1"/>
  <c r="Q411" i="3"/>
  <c r="L402" i="4" s="1"/>
  <c r="R402" i="4" s="1"/>
  <c r="Y402" i="4" s="1"/>
  <c r="P389" i="3"/>
  <c r="K380" i="4" s="1"/>
  <c r="Q380" i="4" s="1"/>
  <c r="X380" i="4" s="1"/>
  <c r="O341" i="3"/>
  <c r="J332" i="4" s="1"/>
  <c r="O319" i="3"/>
  <c r="J310" i="4" s="1"/>
  <c r="O298" i="3"/>
  <c r="J289" i="4" s="1"/>
  <c r="Q263" i="3"/>
  <c r="L254" i="4" s="1"/>
  <c r="R254" i="4" s="1"/>
  <c r="Q245" i="3"/>
  <c r="L236" i="4" s="1"/>
  <c r="R236" i="4" s="1"/>
  <c r="O195" i="3"/>
  <c r="J186" i="4" s="1"/>
  <c r="Q151" i="3"/>
  <c r="L142" i="4" s="1"/>
  <c r="R142" i="4" s="1"/>
  <c r="U142" i="4" s="1"/>
  <c r="Y151" i="3" s="1"/>
  <c r="O126" i="3"/>
  <c r="J117" i="4" s="1"/>
  <c r="Q119" i="3"/>
  <c r="L110" i="4" s="1"/>
  <c r="R110" i="4" s="1"/>
  <c r="Y110" i="4" s="1"/>
  <c r="Q105" i="3"/>
  <c r="L96" i="4" s="1"/>
  <c r="R96" i="4" s="1"/>
  <c r="Y96" i="4" s="1"/>
  <c r="P77" i="3"/>
  <c r="K68" i="4" s="1"/>
  <c r="Q68" i="4" s="1"/>
  <c r="X68" i="4" s="1"/>
  <c r="Q62" i="3"/>
  <c r="L53" i="4" s="1"/>
  <c r="R53" i="4" s="1"/>
  <c r="Y53" i="4" s="1"/>
  <c r="Q50" i="3"/>
  <c r="L41" i="4" s="1"/>
  <c r="R41" i="4" s="1"/>
  <c r="Y41" i="4" s="1"/>
  <c r="P39" i="3"/>
  <c r="K30" i="4" s="1"/>
  <c r="Q30" i="4" s="1"/>
  <c r="X30" i="4" s="1"/>
  <c r="Q28" i="3"/>
  <c r="L19" i="4" s="1"/>
  <c r="R19" i="4" s="1"/>
  <c r="Y19" i="4" s="1"/>
  <c r="P17" i="3"/>
  <c r="K8" i="4" s="1"/>
  <c r="Q8" i="4" s="1"/>
  <c r="O456" i="3"/>
  <c r="J447" i="4" s="1"/>
  <c r="O433" i="3"/>
  <c r="J424" i="4" s="1"/>
  <c r="Q397" i="3"/>
  <c r="L388" i="4" s="1"/>
  <c r="R388" i="4" s="1"/>
  <c r="Y388" i="4" s="1"/>
  <c r="O375" i="3"/>
  <c r="J366" i="4" s="1"/>
  <c r="P352" i="3"/>
  <c r="K343" i="4" s="1"/>
  <c r="Q343" i="4" s="1"/>
  <c r="X343" i="4" s="1"/>
  <c r="Q327" i="3"/>
  <c r="L318" i="4" s="1"/>
  <c r="R318" i="4" s="1"/>
  <c r="U318" i="4" s="1"/>
  <c r="Y327" i="3" s="1"/>
  <c r="O305" i="3"/>
  <c r="J296" i="4" s="1"/>
  <c r="P271" i="3"/>
  <c r="K262" i="4" s="1"/>
  <c r="Q262" i="4" s="1"/>
  <c r="T262" i="4" s="1"/>
  <c r="X271" i="3" s="1"/>
  <c r="O255" i="3"/>
  <c r="J246" i="4" s="1"/>
  <c r="O236" i="3"/>
  <c r="J227" i="4" s="1"/>
  <c r="Q202" i="3"/>
  <c r="L193" i="4" s="1"/>
  <c r="R193" i="4" s="1"/>
  <c r="Y193" i="4" s="1"/>
  <c r="Q184" i="3"/>
  <c r="L175" i="4" s="1"/>
  <c r="R175" i="4" s="1"/>
  <c r="Y175" i="4" s="1"/>
  <c r="Q167" i="3"/>
  <c r="L158" i="4" s="1"/>
  <c r="R158" i="4" s="1"/>
  <c r="Y158" i="4" s="1"/>
  <c r="P149" i="3"/>
  <c r="K140" i="4" s="1"/>
  <c r="Q140" i="4" s="1"/>
  <c r="X140" i="4" s="1"/>
  <c r="P131" i="3"/>
  <c r="K122" i="4" s="1"/>
  <c r="Q122" i="4" s="1"/>
  <c r="X122" i="4" s="1"/>
  <c r="P119" i="3"/>
  <c r="K110" i="4" s="1"/>
  <c r="Q110" i="4" s="1"/>
  <c r="P89" i="3"/>
  <c r="K80" i="4" s="1"/>
  <c r="Q80" i="4" s="1"/>
  <c r="X80" i="4" s="1"/>
  <c r="O75" i="3"/>
  <c r="J66" i="4" s="1"/>
  <c r="P62" i="3"/>
  <c r="K53" i="4" s="1"/>
  <c r="Q53" i="4" s="1"/>
  <c r="T53" i="4" s="1"/>
  <c r="X62" i="3" s="1"/>
  <c r="P50" i="3"/>
  <c r="K41" i="4" s="1"/>
  <c r="Q41" i="4" s="1"/>
  <c r="X41" i="4" s="1"/>
  <c r="O39" i="3"/>
  <c r="J30" i="4" s="1"/>
  <c r="P28" i="3"/>
  <c r="K19" i="4" s="1"/>
  <c r="Q19" i="4" s="1"/>
  <c r="X19" i="4" s="1"/>
  <c r="O454" i="3"/>
  <c r="J445" i="4" s="1"/>
  <c r="P432" i="3"/>
  <c r="K423" i="4" s="1"/>
  <c r="Q423" i="4" s="1"/>
  <c r="X423" i="4" s="1"/>
  <c r="Q419" i="3"/>
  <c r="L410" i="4" s="1"/>
  <c r="R410" i="4" s="1"/>
  <c r="Y410" i="4" s="1"/>
  <c r="O396" i="3"/>
  <c r="J387" i="4" s="1"/>
  <c r="P362" i="3"/>
  <c r="K353" i="4" s="1"/>
  <c r="Q353" i="4" s="1"/>
  <c r="X353" i="4" s="1"/>
  <c r="P338" i="3"/>
  <c r="K329" i="4" s="1"/>
  <c r="Q329" i="4" s="1"/>
  <c r="X329" i="4" s="1"/>
  <c r="Q277" i="3"/>
  <c r="L268" i="4" s="1"/>
  <c r="R268" i="4" s="1"/>
  <c r="Y268" i="4" s="1"/>
  <c r="O271" i="3"/>
  <c r="J262" i="4" s="1"/>
  <c r="O252" i="3"/>
  <c r="J243" i="4" s="1"/>
  <c r="Q218" i="3"/>
  <c r="L209" i="4" s="1"/>
  <c r="R209" i="4" s="1"/>
  <c r="Y209" i="4" s="1"/>
  <c r="Q200" i="3"/>
  <c r="L191" i="4" s="1"/>
  <c r="O184" i="3"/>
  <c r="J175" i="4" s="1"/>
  <c r="O131" i="3"/>
  <c r="J122" i="4" s="1"/>
  <c r="O119" i="3"/>
  <c r="J110" i="4" s="1"/>
  <c r="O104" i="3"/>
  <c r="J95" i="4" s="1"/>
  <c r="O87" i="3"/>
  <c r="J78" i="4" s="1"/>
  <c r="P74" i="3"/>
  <c r="K65" i="4" s="1"/>
  <c r="Q65" i="4" s="1"/>
  <c r="X65" i="4" s="1"/>
  <c r="O62" i="3"/>
  <c r="J53" i="4" s="1"/>
  <c r="Q49" i="3"/>
  <c r="L40" i="4" s="1"/>
  <c r="R40" i="4" s="1"/>
  <c r="Y40" i="4" s="1"/>
  <c r="P26" i="3"/>
  <c r="K17" i="4" s="1"/>
  <c r="Q17" i="4" s="1"/>
  <c r="T17" i="4" s="1"/>
  <c r="X26" i="3" s="1"/>
  <c r="O471" i="3"/>
  <c r="J462" i="4" s="1"/>
  <c r="Q461" i="3"/>
  <c r="L452" i="4" s="1"/>
  <c r="R452" i="4" s="1"/>
  <c r="Y452" i="4" s="1"/>
  <c r="P449" i="3"/>
  <c r="K440" i="4" s="1"/>
  <c r="Q440" i="4" s="1"/>
  <c r="T440" i="4" s="1"/>
  <c r="X449" i="3" s="1"/>
  <c r="Q435" i="3"/>
  <c r="L426" i="4" s="1"/>
  <c r="R426" i="4" s="1"/>
  <c r="U426" i="4" s="1"/>
  <c r="Y435" i="3" s="1"/>
  <c r="P425" i="3"/>
  <c r="K416" i="4" s="1"/>
  <c r="Q416" i="4" s="1"/>
  <c r="X416" i="4" s="1"/>
  <c r="P413" i="3"/>
  <c r="K404" i="4" s="1"/>
  <c r="Q404" i="4" s="1"/>
  <c r="Q403" i="3"/>
  <c r="L394" i="4" s="1"/>
  <c r="R394" i="4" s="1"/>
  <c r="Y394" i="4" s="1"/>
  <c r="Q391" i="3"/>
  <c r="L382" i="4" s="1"/>
  <c r="R382" i="4" s="1"/>
  <c r="U382" i="4" s="1"/>
  <c r="Y391" i="3" s="1"/>
  <c r="P379" i="3"/>
  <c r="K370" i="4" s="1"/>
  <c r="Q370" i="4" s="1"/>
  <c r="X370" i="4" s="1"/>
  <c r="O368" i="3"/>
  <c r="J359" i="4" s="1"/>
  <c r="P355" i="3"/>
  <c r="K346" i="4" s="1"/>
  <c r="Q346" i="4" s="1"/>
  <c r="X346" i="4" s="1"/>
  <c r="P346" i="3"/>
  <c r="K337" i="4" s="1"/>
  <c r="Q337" i="4" s="1"/>
  <c r="T337" i="4" s="1"/>
  <c r="X346" i="3" s="1"/>
  <c r="O310" i="3"/>
  <c r="J301" i="4" s="1"/>
  <c r="Q300" i="3"/>
  <c r="L291" i="4" s="1"/>
  <c r="R291" i="4" s="1"/>
  <c r="Y291" i="4" s="1"/>
  <c r="Q283" i="3"/>
  <c r="L274" i="4" s="1"/>
  <c r="R274" i="4" s="1"/>
  <c r="U274" i="4" s="1"/>
  <c r="Y283" i="3" s="1"/>
  <c r="P273" i="3"/>
  <c r="K264" i="4" s="1"/>
  <c r="Q264" i="4" s="1"/>
  <c r="T264" i="4" s="1"/>
  <c r="X273" i="3" s="1"/>
  <c r="Q265" i="3"/>
  <c r="L256" i="4" s="1"/>
  <c r="R256" i="4" s="1"/>
  <c r="U256" i="4" s="1"/>
  <c r="Y265" i="3" s="1"/>
  <c r="Q256" i="3"/>
  <c r="L247" i="4" s="1"/>
  <c r="R247" i="4" s="1"/>
  <c r="Y247" i="4" s="1"/>
  <c r="P249" i="3"/>
  <c r="K240" i="4" s="1"/>
  <c r="Q240" i="4" s="1"/>
  <c r="X240" i="4" s="1"/>
  <c r="O240" i="3"/>
  <c r="J231" i="4" s="1"/>
  <c r="O231" i="3"/>
  <c r="J222" i="4" s="1"/>
  <c r="O213" i="3"/>
  <c r="J204" i="4" s="1"/>
  <c r="Q206" i="3"/>
  <c r="L197" i="4" s="1"/>
  <c r="R197" i="4" s="1"/>
  <c r="Y197" i="4" s="1"/>
  <c r="Q187" i="3"/>
  <c r="L178" i="4" s="1"/>
  <c r="R178" i="4" s="1"/>
  <c r="Y178" i="4" s="1"/>
  <c r="P179" i="3"/>
  <c r="K170" i="4" s="1"/>
  <c r="Q170" i="4" s="1"/>
  <c r="X170" i="4" s="1"/>
  <c r="O170" i="3"/>
  <c r="J161" i="4" s="1"/>
  <c r="O163" i="3"/>
  <c r="J154" i="4" s="1"/>
  <c r="O143" i="3"/>
  <c r="J134" i="4" s="1"/>
  <c r="P127" i="3"/>
  <c r="K118" i="4" s="1"/>
  <c r="Q118" i="4" s="1"/>
  <c r="T118" i="4" s="1"/>
  <c r="X127" i="3" s="1"/>
  <c r="O107" i="3"/>
  <c r="J98" i="4" s="1"/>
  <c r="P90" i="3"/>
  <c r="K81" i="4" s="1"/>
  <c r="Q81" i="4" s="1"/>
  <c r="T81" i="4" s="1"/>
  <c r="X90" i="3" s="1"/>
  <c r="P85" i="3"/>
  <c r="K76" i="4" s="1"/>
  <c r="Q76" i="4" s="1"/>
  <c r="T76" i="4" s="1"/>
  <c r="X85" i="3" s="1"/>
  <c r="O78" i="3"/>
  <c r="J69" i="4" s="1"/>
  <c r="O71" i="3"/>
  <c r="J62" i="4" s="1"/>
  <c r="O65" i="3"/>
  <c r="J56" i="4" s="1"/>
  <c r="P58" i="3"/>
  <c r="K49" i="4" s="1"/>
  <c r="Q49" i="4" s="1"/>
  <c r="X49" i="4" s="1"/>
  <c r="P40" i="3"/>
  <c r="K31" i="4" s="1"/>
  <c r="Q31" i="4" s="1"/>
  <c r="X31" i="4" s="1"/>
  <c r="O35" i="3"/>
  <c r="J26" i="4" s="1"/>
  <c r="O29" i="3"/>
  <c r="J20" i="4" s="1"/>
  <c r="P24" i="3"/>
  <c r="K15" i="4" s="1"/>
  <c r="Q15" i="4" s="1"/>
  <c r="T15" i="4" s="1"/>
  <c r="X24" i="3" s="1"/>
  <c r="P18" i="3"/>
  <c r="K9" i="4" s="1"/>
  <c r="Q9" i="4" s="1"/>
  <c r="O457" i="3"/>
  <c r="J448" i="4" s="1"/>
  <c r="P434" i="3"/>
  <c r="K425" i="4" s="1"/>
  <c r="Q425" i="4" s="1"/>
  <c r="X425" i="4" s="1"/>
  <c r="O413" i="3"/>
  <c r="J404" i="4" s="1"/>
  <c r="Q389" i="3"/>
  <c r="L380" i="4" s="1"/>
  <c r="R380" i="4" s="1"/>
  <c r="Y380" i="4" s="1"/>
  <c r="P342" i="3"/>
  <c r="K333" i="4" s="1"/>
  <c r="Q333" i="4" s="1"/>
  <c r="X333" i="4" s="1"/>
  <c r="Q319" i="3"/>
  <c r="L310" i="4" s="1"/>
  <c r="R310" i="4" s="1"/>
  <c r="U310" i="4" s="1"/>
  <c r="Y319" i="3" s="1"/>
  <c r="O300" i="3"/>
  <c r="J291" i="4" s="1"/>
  <c r="O282" i="3"/>
  <c r="J273" i="4" s="1"/>
  <c r="P265" i="3"/>
  <c r="K256" i="4" s="1"/>
  <c r="Q256" i="4" s="1"/>
  <c r="X256" i="4" s="1"/>
  <c r="O247" i="3"/>
  <c r="J238" i="4" s="1"/>
  <c r="O229" i="3"/>
  <c r="J220" i="4" s="1"/>
  <c r="P195" i="3"/>
  <c r="K186" i="4" s="1"/>
  <c r="Q186" i="4" s="1"/>
  <c r="O179" i="3"/>
  <c r="J170" i="4" s="1"/>
  <c r="O160" i="3"/>
  <c r="J151" i="4" s="1"/>
  <c r="O127" i="3"/>
  <c r="J118" i="4" s="1"/>
  <c r="Q114" i="3"/>
  <c r="L105" i="4" s="1"/>
  <c r="R105" i="4" s="1"/>
  <c r="U105" i="4" s="1"/>
  <c r="Y114" i="3" s="1"/>
  <c r="Q100" i="3"/>
  <c r="L91" i="4" s="1"/>
  <c r="R91" i="4" s="1"/>
  <c r="Y91" i="4" s="1"/>
  <c r="O83" i="3"/>
  <c r="J74" i="4" s="1"/>
  <c r="O58" i="3"/>
  <c r="J49" i="4" s="1"/>
  <c r="Q45" i="3"/>
  <c r="L36" i="4" s="1"/>
  <c r="R36" i="4" s="1"/>
  <c r="U36" i="4" s="1"/>
  <c r="Y45" i="3" s="1"/>
  <c r="O469" i="3"/>
  <c r="J460" i="4" s="1"/>
  <c r="O446" i="3"/>
  <c r="J437" i="4" s="1"/>
  <c r="O376" i="3"/>
  <c r="J367" i="4" s="1"/>
  <c r="O353" i="3"/>
  <c r="J344" i="4" s="1"/>
  <c r="P331" i="3"/>
  <c r="K322" i="4" s="1"/>
  <c r="Q322" i="4" s="1"/>
  <c r="T322" i="4" s="1"/>
  <c r="X331" i="3" s="1"/>
  <c r="Q306" i="3"/>
  <c r="L297" i="4" s="1"/>
  <c r="R297" i="4" s="1"/>
  <c r="U297" i="4" s="1"/>
  <c r="Y306" i="3" s="1"/>
  <c r="O289" i="3"/>
  <c r="J280" i="4" s="1"/>
  <c r="P255" i="3"/>
  <c r="K246" i="4" s="1"/>
  <c r="Q246" i="4" s="1"/>
  <c r="T246" i="4" s="1"/>
  <c r="X255" i="3" s="1"/>
  <c r="O239" i="3"/>
  <c r="J230" i="4" s="1"/>
  <c r="Q219" i="3"/>
  <c r="L210" i="4" s="1"/>
  <c r="R210" i="4" s="1"/>
  <c r="O176" i="3"/>
  <c r="J167" i="4" s="1"/>
  <c r="R158" i="3"/>
  <c r="M149" i="4" s="1"/>
  <c r="S149" i="4" s="1"/>
  <c r="Z149" i="4" s="1"/>
  <c r="Q142" i="3"/>
  <c r="L133" i="4" s="1"/>
  <c r="R133" i="4" s="1"/>
  <c r="Y133" i="4" s="1"/>
  <c r="P133" i="3"/>
  <c r="K124" i="4" s="1"/>
  <c r="Q124" i="4" s="1"/>
  <c r="X124" i="4" s="1"/>
  <c r="O114" i="3"/>
  <c r="J105" i="4" s="1"/>
  <c r="Q70" i="3"/>
  <c r="L61" i="4" s="1"/>
  <c r="R61" i="4" s="1"/>
  <c r="O57" i="3"/>
  <c r="J48" i="4" s="1"/>
  <c r="P45" i="3"/>
  <c r="K36" i="4" s="1"/>
  <c r="Q36" i="4" s="1"/>
  <c r="T36" i="4" s="1"/>
  <c r="X45" i="3" s="1"/>
  <c r="P33" i="3"/>
  <c r="K24" i="4" s="1"/>
  <c r="Q24" i="4" s="1"/>
  <c r="T24" i="4" s="1"/>
  <c r="X33" i="3" s="1"/>
  <c r="Q21" i="3"/>
  <c r="L12" i="4" s="1"/>
  <c r="R12" i="4" s="1"/>
  <c r="O468" i="3"/>
  <c r="J459" i="4" s="1"/>
  <c r="P411" i="3"/>
  <c r="K402" i="4" s="1"/>
  <c r="Q402" i="4" s="1"/>
  <c r="T402" i="4" s="1"/>
  <c r="X411" i="3" s="1"/>
  <c r="P385" i="3"/>
  <c r="K376" i="4" s="1"/>
  <c r="Q376" i="4" s="1"/>
  <c r="O363" i="3"/>
  <c r="J354" i="4" s="1"/>
  <c r="O340" i="3"/>
  <c r="J331" i="4" s="1"/>
  <c r="O316" i="3"/>
  <c r="J307" i="4" s="1"/>
  <c r="Q279" i="3"/>
  <c r="L270" i="4" s="1"/>
  <c r="R270" i="4" s="1"/>
  <c r="Y270" i="4" s="1"/>
  <c r="Q261" i="3"/>
  <c r="L252" i="4" s="1"/>
  <c r="R252" i="4" s="1"/>
  <c r="U252" i="4" s="1"/>
  <c r="Y261" i="3" s="1"/>
  <c r="P245" i="3"/>
  <c r="K236" i="4" s="1"/>
  <c r="Q236" i="4" s="1"/>
  <c r="X236" i="4" s="1"/>
  <c r="Q211" i="3"/>
  <c r="L202" i="4" s="1"/>
  <c r="R202" i="4" s="1"/>
  <c r="O192" i="3"/>
  <c r="J183" i="4" s="1"/>
  <c r="P175" i="3"/>
  <c r="K166" i="4" s="1"/>
  <c r="Q166" i="4" s="1"/>
  <c r="Q158" i="3"/>
  <c r="L149" i="4" s="1"/>
  <c r="R149" i="4" s="1"/>
  <c r="Y149" i="4" s="1"/>
  <c r="O142" i="3"/>
  <c r="J133" i="4" s="1"/>
  <c r="Q111" i="3"/>
  <c r="L102" i="4" s="1"/>
  <c r="R102" i="4" s="1"/>
  <c r="U102" i="4" s="1"/>
  <c r="Y111" i="3" s="1"/>
  <c r="Q82" i="3"/>
  <c r="L73" i="4" s="1"/>
  <c r="R73" i="4" s="1"/>
  <c r="U73" i="4" s="1"/>
  <c r="Y82" i="3" s="1"/>
  <c r="O69" i="3"/>
  <c r="J60" i="4" s="1"/>
  <c r="P44" i="3"/>
  <c r="K35" i="4" s="1"/>
  <c r="Q35" i="4" s="1"/>
  <c r="X35" i="4" s="1"/>
  <c r="Q32" i="3"/>
  <c r="L23" i="4" s="1"/>
  <c r="R23" i="4" s="1"/>
  <c r="U23" i="4" s="1"/>
  <c r="Y32" i="3" s="1"/>
  <c r="P21" i="3"/>
  <c r="K12" i="4" s="1"/>
  <c r="Q12" i="4" s="1"/>
  <c r="P465" i="3"/>
  <c r="K456" i="4" s="1"/>
  <c r="Q456" i="4" s="1"/>
  <c r="T456" i="4" s="1"/>
  <c r="X465" i="3" s="1"/>
  <c r="P441" i="3"/>
  <c r="K432" i="4" s="1"/>
  <c r="Q432" i="4" s="1"/>
  <c r="X432" i="4" s="1"/>
  <c r="Q407" i="3"/>
  <c r="L398" i="4" s="1"/>
  <c r="R398" i="4" s="1"/>
  <c r="Y398" i="4" s="1"/>
  <c r="O384" i="3"/>
  <c r="J375" i="4" s="1"/>
  <c r="P374" i="3"/>
  <c r="K365" i="4" s="1"/>
  <c r="Q365" i="4" s="1"/>
  <c r="X365" i="4" s="1"/>
  <c r="O349" i="3"/>
  <c r="J340" i="4" s="1"/>
  <c r="O326" i="3"/>
  <c r="J317" i="4" s="1"/>
  <c r="Q295" i="3"/>
  <c r="L286" i="4" s="1"/>
  <c r="R286" i="4" s="1"/>
  <c r="Q288" i="3"/>
  <c r="L279" i="4" s="1"/>
  <c r="R279" i="4" s="1"/>
  <c r="U279" i="4" s="1"/>
  <c r="Y288" i="3" s="1"/>
  <c r="P261" i="3"/>
  <c r="K252" i="4" s="1"/>
  <c r="Q252" i="4" s="1"/>
  <c r="X252" i="4" s="1"/>
  <c r="Q227" i="3"/>
  <c r="L218" i="4" s="1"/>
  <c r="R218" i="4" s="1"/>
  <c r="P191" i="3"/>
  <c r="K182" i="4" s="1"/>
  <c r="Q182" i="4" s="1"/>
  <c r="O175" i="3"/>
  <c r="J166" i="4" s="1"/>
  <c r="O158" i="3"/>
  <c r="J149" i="4" s="1"/>
  <c r="P123" i="3"/>
  <c r="K114" i="4" s="1"/>
  <c r="Q114" i="4" s="1"/>
  <c r="T114" i="4" s="1"/>
  <c r="X123" i="3" s="1"/>
  <c r="O111" i="3"/>
  <c r="J102" i="4" s="1"/>
  <c r="Q94" i="3"/>
  <c r="L85" i="4" s="1"/>
  <c r="R85" i="4" s="1"/>
  <c r="Y85" i="4" s="1"/>
  <c r="O81" i="3"/>
  <c r="J72" i="4" s="1"/>
  <c r="O55" i="3"/>
  <c r="J46" i="4" s="1"/>
  <c r="O43" i="3"/>
  <c r="J34" i="4" s="1"/>
  <c r="P32" i="3"/>
  <c r="K23" i="4" s="1"/>
  <c r="Q23" i="4" s="1"/>
  <c r="X23" i="4" s="1"/>
  <c r="O21" i="3"/>
  <c r="J12" i="4" s="1"/>
  <c r="P462" i="3"/>
  <c r="K453" i="4" s="1"/>
  <c r="Q453" i="4" s="1"/>
  <c r="X453" i="4" s="1"/>
  <c r="Q417" i="3"/>
  <c r="L408" i="4" s="1"/>
  <c r="R408" i="4" s="1"/>
  <c r="Y408" i="4" s="1"/>
  <c r="O371" i="3"/>
  <c r="J362" i="4" s="1"/>
  <c r="R325" i="3"/>
  <c r="M316" i="4" s="1"/>
  <c r="S316" i="4" s="1"/>
  <c r="Z316" i="4" s="1"/>
  <c r="O288" i="3"/>
  <c r="J279" i="4" s="1"/>
  <c r="Q216" i="3"/>
  <c r="L207" i="4" s="1"/>
  <c r="R207" i="4" s="1"/>
  <c r="Y207" i="4" s="1"/>
  <c r="Q147" i="3"/>
  <c r="L138" i="4" s="1"/>
  <c r="R138" i="4" s="1"/>
  <c r="Q405" i="3"/>
  <c r="L396" i="4" s="1"/>
  <c r="R396" i="4" s="1"/>
  <c r="P277" i="3"/>
  <c r="K268" i="4" s="1"/>
  <c r="Q268" i="4" s="1"/>
  <c r="X268" i="4" s="1"/>
  <c r="P207" i="3"/>
  <c r="K198" i="4" s="1"/>
  <c r="Q198" i="4" s="1"/>
  <c r="Q138" i="3"/>
  <c r="L129" i="4" s="1"/>
  <c r="R129" i="4" s="1"/>
  <c r="O450" i="3"/>
  <c r="J441" i="4" s="1"/>
  <c r="Q359" i="3"/>
  <c r="L350" i="4" s="1"/>
  <c r="R350" i="4" s="1"/>
  <c r="U350" i="4" s="1"/>
  <c r="Y359" i="3" s="1"/>
  <c r="O462" i="3"/>
  <c r="J453" i="4" s="1"/>
  <c r="P417" i="3"/>
  <c r="K408" i="4" s="1"/>
  <c r="Q408" i="4" s="1"/>
  <c r="X408" i="4" s="1"/>
  <c r="O369" i="3"/>
  <c r="J360" i="4" s="1"/>
  <c r="O325" i="3"/>
  <c r="J316" i="4" s="1"/>
  <c r="Q251" i="3"/>
  <c r="L242" i="4" s="1"/>
  <c r="R242" i="4" s="1"/>
  <c r="O216" i="3"/>
  <c r="J207" i="4" s="1"/>
  <c r="O116" i="3"/>
  <c r="J107" i="4" s="1"/>
  <c r="Q86" i="3"/>
  <c r="L77" i="4" s="1"/>
  <c r="R77" i="4" s="1"/>
  <c r="Y77" i="4" s="1"/>
  <c r="P61" i="3"/>
  <c r="K52" i="4" s="1"/>
  <c r="Q52" i="4" s="1"/>
  <c r="X52" i="4" s="1"/>
  <c r="Q36" i="3"/>
  <c r="L27" i="4" s="1"/>
  <c r="R27" i="4" s="1"/>
  <c r="Q313" i="3"/>
  <c r="L304" i="4" s="1"/>
  <c r="R304" i="4" s="1"/>
  <c r="Q243" i="3"/>
  <c r="L234" i="4" s="1"/>
  <c r="R234" i="4" s="1"/>
  <c r="U234" i="4" s="1"/>
  <c r="Y243" i="3" s="1"/>
  <c r="O174" i="3"/>
  <c r="J165" i="4" s="1"/>
  <c r="Q31" i="3"/>
  <c r="L22" i="4" s="1"/>
  <c r="R22" i="4" s="1"/>
  <c r="Y22" i="4" s="1"/>
  <c r="P405" i="3"/>
  <c r="K396" i="4" s="1"/>
  <c r="Q396" i="4" s="1"/>
  <c r="T396" i="4" s="1"/>
  <c r="X405" i="3" s="1"/>
  <c r="O311" i="3"/>
  <c r="J302" i="4" s="1"/>
  <c r="O277" i="3"/>
  <c r="J268" i="4" s="1"/>
  <c r="O441" i="3"/>
  <c r="J432" i="4" s="1"/>
  <c r="Q347" i="3"/>
  <c r="L338" i="4" s="1"/>
  <c r="R338" i="4" s="1"/>
  <c r="Y338" i="4" s="1"/>
  <c r="Q304" i="3"/>
  <c r="L295" i="4" s="1"/>
  <c r="R295" i="4" s="1"/>
  <c r="U295" i="4" s="1"/>
  <c r="Y304" i="3" s="1"/>
  <c r="O268" i="3"/>
  <c r="J259" i="4" s="1"/>
  <c r="Q234" i="3"/>
  <c r="L225" i="4" s="1"/>
  <c r="R225" i="4" s="1"/>
  <c r="U225" i="4" s="1"/>
  <c r="Y234" i="3" s="1"/>
  <c r="O200" i="3"/>
  <c r="J191" i="4" s="1"/>
  <c r="Q101" i="3"/>
  <c r="L92" i="4" s="1"/>
  <c r="R92" i="4" s="1"/>
  <c r="U92" i="4" s="1"/>
  <c r="Y101" i="3" s="1"/>
  <c r="O74" i="3"/>
  <c r="J65" i="4" s="1"/>
  <c r="P49" i="3"/>
  <c r="K40" i="4" s="1"/>
  <c r="Q40" i="4" s="1"/>
  <c r="T40" i="4" s="1"/>
  <c r="X49" i="3" s="1"/>
  <c r="Q25" i="3"/>
  <c r="L16" i="4" s="1"/>
  <c r="R16" i="4" s="1"/>
  <c r="P440" i="3"/>
  <c r="K431" i="4" s="1"/>
  <c r="Q431" i="4" s="1"/>
  <c r="X431" i="4" s="1"/>
  <c r="O392" i="3"/>
  <c r="J383" i="4" s="1"/>
  <c r="P347" i="3"/>
  <c r="K338" i="4" s="1"/>
  <c r="Q338" i="4" s="1"/>
  <c r="X338" i="4" s="1"/>
  <c r="O304" i="3"/>
  <c r="J295" i="4" s="1"/>
  <c r="Q233" i="3"/>
  <c r="L224" i="4" s="1"/>
  <c r="R224" i="4" s="1"/>
  <c r="U224" i="4" s="1"/>
  <c r="Y233" i="3" s="1"/>
  <c r="Q163" i="3"/>
  <c r="L154" i="4" s="1"/>
  <c r="R154" i="4" s="1"/>
  <c r="Q130" i="3"/>
  <c r="L121" i="4" s="1"/>
  <c r="R121" i="4" s="1"/>
  <c r="Y121" i="4" s="1"/>
  <c r="P101" i="3"/>
  <c r="K92" i="4" s="1"/>
  <c r="Q92" i="4" s="1"/>
  <c r="T92" i="4" s="1"/>
  <c r="X101" i="3" s="1"/>
  <c r="P47" i="3"/>
  <c r="K38" i="4" s="1"/>
  <c r="Q38" i="4" s="1"/>
  <c r="P25" i="3"/>
  <c r="K16" i="4" s="1"/>
  <c r="Q16" i="4" s="1"/>
  <c r="Q122" i="3"/>
  <c r="L113" i="4" s="1"/>
  <c r="R113" i="4" s="1"/>
  <c r="O207" i="3"/>
  <c r="J198" i="4" s="1"/>
  <c r="O335" i="3"/>
  <c r="J326" i="4" s="1"/>
  <c r="P53" i="3"/>
  <c r="K44" i="4" s="1"/>
  <c r="Q44" i="4" s="1"/>
  <c r="T44" i="4" s="1"/>
  <c r="X53" i="3" s="1"/>
  <c r="Q224" i="3"/>
  <c r="L215" i="4" s="1"/>
  <c r="R215" i="4" s="1"/>
  <c r="Y215" i="4" s="1"/>
  <c r="O338" i="3"/>
  <c r="J329" i="4" s="1"/>
  <c r="P66" i="3"/>
  <c r="K57" i="4" s="1"/>
  <c r="Q57" i="4" s="1"/>
  <c r="T57" i="4" s="1"/>
  <c r="X66" i="3" s="1"/>
  <c r="Q137" i="3"/>
  <c r="L128" i="4" s="1"/>
  <c r="R128" i="4" s="1"/>
  <c r="U128" i="4" s="1"/>
  <c r="Y137" i="3" s="1"/>
  <c r="P381" i="3"/>
  <c r="K372" i="4" s="1"/>
  <c r="Q372" i="4" s="1"/>
  <c r="X372" i="4" s="1"/>
  <c r="O428" i="3"/>
  <c r="J419" i="4" s="1"/>
  <c r="O67" i="3"/>
  <c r="J58" i="4" s="1"/>
  <c r="Q154" i="3"/>
  <c r="L145" i="4" s="1"/>
  <c r="R145" i="4" s="1"/>
  <c r="P93" i="3"/>
  <c r="K84" i="4" s="1"/>
  <c r="Q84" i="4" s="1"/>
  <c r="O261" i="3"/>
  <c r="J252" i="4" s="1"/>
  <c r="O429" i="3"/>
  <c r="J420" i="4" s="1"/>
  <c r="D19" i="3"/>
  <c r="I19" i="3" s="1"/>
  <c r="D44" i="3"/>
  <c r="I44" i="3" s="1"/>
  <c r="D52" i="3"/>
  <c r="I52" i="3" s="1"/>
  <c r="D127" i="3"/>
  <c r="I127" i="3" s="1"/>
  <c r="D161" i="3"/>
  <c r="I161" i="3" s="1"/>
  <c r="D208" i="3"/>
  <c r="I208" i="3" s="1"/>
  <c r="D326" i="3"/>
  <c r="I326" i="3" s="1"/>
  <c r="D344" i="3"/>
  <c r="I344" i="3" s="1"/>
  <c r="D465" i="3"/>
  <c r="I465" i="3" s="1"/>
  <c r="D227" i="3"/>
  <c r="I227" i="3" s="1"/>
  <c r="D255" i="3"/>
  <c r="I255" i="3" s="1"/>
  <c r="D302" i="3"/>
  <c r="I302" i="3" s="1"/>
  <c r="D305" i="3"/>
  <c r="I305" i="3" s="1"/>
  <c r="D366" i="3"/>
  <c r="I366" i="3" s="1"/>
  <c r="D441" i="3"/>
  <c r="I441" i="3" s="1"/>
  <c r="D101" i="3"/>
  <c r="I101" i="3" s="1"/>
  <c r="D186" i="3"/>
  <c r="I186" i="3" s="1"/>
  <c r="D224" i="3"/>
  <c r="I224" i="3" s="1"/>
  <c r="D232" i="3"/>
  <c r="I232" i="3" s="1"/>
  <c r="D297" i="3"/>
  <c r="I297" i="3" s="1"/>
  <c r="D404" i="3"/>
  <c r="I404" i="3" s="1"/>
  <c r="D81" i="3"/>
  <c r="I81" i="3" s="1"/>
  <c r="D453" i="3"/>
  <c r="I453" i="3" s="1"/>
  <c r="D475" i="3"/>
  <c r="I475" i="3" s="1"/>
  <c r="D145" i="3"/>
  <c r="I145" i="3" s="1"/>
  <c r="D193" i="3"/>
  <c r="I193" i="3" s="1"/>
  <c r="D408" i="3"/>
  <c r="I408" i="3" s="1"/>
  <c r="D353" i="3"/>
  <c r="D428" i="3"/>
  <c r="I428" i="3" s="1"/>
  <c r="D114" i="3"/>
  <c r="I114" i="3" s="1"/>
  <c r="D356" i="3"/>
  <c r="I356" i="3" s="1"/>
  <c r="D25" i="3"/>
  <c r="I25" i="3" s="1"/>
  <c r="D35" i="3"/>
  <c r="I35" i="3" s="1"/>
  <c r="D39" i="3"/>
  <c r="I39" i="3" s="1"/>
  <c r="D86" i="3"/>
  <c r="I86" i="3" s="1"/>
  <c r="D146" i="3"/>
  <c r="I146" i="3" s="1"/>
  <c r="D172" i="3"/>
  <c r="I172" i="3" s="1"/>
  <c r="D180" i="3"/>
  <c r="I180" i="3" s="1"/>
  <c r="D210" i="3"/>
  <c r="I210" i="3" s="1"/>
  <c r="D217" i="3"/>
  <c r="I217" i="3" s="1"/>
  <c r="D248" i="3"/>
  <c r="I248" i="3" s="1"/>
  <c r="D288" i="3"/>
  <c r="I288" i="3" s="1"/>
  <c r="D90" i="3"/>
  <c r="I90" i="3" s="1"/>
  <c r="D93" i="3"/>
  <c r="I93" i="3" s="1"/>
  <c r="D190" i="3"/>
  <c r="I190" i="3" s="1"/>
  <c r="D239" i="3"/>
  <c r="I239" i="3" s="1"/>
  <c r="D247" i="3"/>
  <c r="I247" i="3" s="1"/>
  <c r="D279" i="3"/>
  <c r="I279" i="3" s="1"/>
  <c r="D164" i="3"/>
  <c r="I164" i="3" s="1"/>
  <c r="AD158" i="4"/>
  <c r="AD170" i="4"/>
  <c r="D264" i="3"/>
  <c r="I264" i="3" s="1"/>
  <c r="D382" i="3"/>
  <c r="I382" i="3" s="1"/>
  <c r="D130" i="3"/>
  <c r="I130" i="3" s="1"/>
  <c r="D143" i="3"/>
  <c r="I143" i="3" s="1"/>
  <c r="D28" i="3"/>
  <c r="I28" i="3" s="1"/>
  <c r="D169" i="3"/>
  <c r="I169" i="3" s="1"/>
  <c r="D218" i="3"/>
  <c r="I218" i="3" s="1"/>
  <c r="D222" i="3"/>
  <c r="I222" i="3" s="1"/>
  <c r="D303" i="3"/>
  <c r="I303" i="3" s="1"/>
  <c r="D412" i="3"/>
  <c r="I412" i="3" s="1"/>
  <c r="AD31" i="4"/>
  <c r="D108" i="3"/>
  <c r="I108" i="3" s="1"/>
  <c r="AD101" i="4"/>
  <c r="D350" i="3"/>
  <c r="I350" i="3" s="1"/>
  <c r="D41" i="3"/>
  <c r="I41" i="3" s="1"/>
  <c r="D38" i="3"/>
  <c r="I38" i="3" s="1"/>
  <c r="D78" i="3"/>
  <c r="I78" i="3" s="1"/>
  <c r="D22" i="3"/>
  <c r="I22" i="3" s="1"/>
  <c r="D55" i="3"/>
  <c r="I55" i="3" s="1"/>
  <c r="D65" i="3"/>
  <c r="I65" i="3" s="1"/>
  <c r="D112" i="3"/>
  <c r="I112" i="3" s="1"/>
  <c r="D149" i="3"/>
  <c r="I149" i="3" s="1"/>
  <c r="D153" i="3"/>
  <c r="I153" i="3" s="1"/>
  <c r="D156" i="3"/>
  <c r="I156" i="3" s="1"/>
  <c r="AD179" i="4"/>
  <c r="D196" i="3"/>
  <c r="I196" i="3" s="1"/>
  <c r="D203" i="3"/>
  <c r="D205" i="3"/>
  <c r="I205" i="3" s="1"/>
  <c r="D364" i="3"/>
  <c r="I364" i="3" s="1"/>
  <c r="AD363" i="4"/>
  <c r="D376" i="3"/>
  <c r="I376" i="3" s="1"/>
  <c r="AD372" i="4"/>
  <c r="D398" i="3"/>
  <c r="I398" i="3" s="1"/>
  <c r="D409" i="3"/>
  <c r="I409" i="3" s="1"/>
  <c r="D415" i="3"/>
  <c r="I415" i="3" s="1"/>
  <c r="D422" i="3"/>
  <c r="I422" i="3" s="1"/>
  <c r="D426" i="3"/>
  <c r="I426" i="3" s="1"/>
  <c r="D439" i="3"/>
  <c r="I439" i="3" s="1"/>
  <c r="D459" i="3"/>
  <c r="I459" i="3" s="1"/>
  <c r="D476" i="3"/>
  <c r="I476" i="3" s="1"/>
  <c r="D383" i="3"/>
  <c r="I383" i="3" s="1"/>
  <c r="D386" i="3"/>
  <c r="I386" i="3" s="1"/>
  <c r="D392" i="3"/>
  <c r="I392" i="3" s="1"/>
  <c r="D436" i="3"/>
  <c r="I436" i="3" s="1"/>
  <c r="D448" i="3"/>
  <c r="I448" i="3" s="1"/>
  <c r="D451" i="3"/>
  <c r="I451" i="3" s="1"/>
  <c r="D454" i="3"/>
  <c r="I454" i="3" s="1"/>
  <c r="D463" i="3"/>
  <c r="I463" i="3" s="1"/>
  <c r="D471" i="3"/>
  <c r="I471" i="3" s="1"/>
  <c r="D328" i="3"/>
  <c r="I328" i="3" s="1"/>
  <c r="D333" i="3"/>
  <c r="I333" i="3" s="1"/>
  <c r="D416" i="3"/>
  <c r="I416" i="3" s="1"/>
  <c r="D420" i="3"/>
  <c r="I420" i="3" s="1"/>
  <c r="D430" i="3"/>
  <c r="I430" i="3" s="1"/>
  <c r="D440" i="3"/>
  <c r="I440" i="3" s="1"/>
  <c r="D467" i="3"/>
  <c r="I467" i="3" s="1"/>
  <c r="D472" i="3"/>
  <c r="I472" i="3" s="1"/>
  <c r="D15" i="3"/>
  <c r="D23" i="3"/>
  <c r="I23" i="3" s="1"/>
  <c r="D36" i="3"/>
  <c r="I36" i="3" s="1"/>
  <c r="D49" i="3"/>
  <c r="I49" i="3" s="1"/>
  <c r="D59" i="3"/>
  <c r="I59" i="3" s="1"/>
  <c r="D76" i="3"/>
  <c r="I76" i="3" s="1"/>
  <c r="D91" i="3"/>
  <c r="I91" i="3" s="1"/>
  <c r="D94" i="3"/>
  <c r="I94" i="3" s="1"/>
  <c r="D109" i="3"/>
  <c r="I109" i="3" s="1"/>
  <c r="D119" i="3"/>
  <c r="I119" i="3" s="1"/>
  <c r="AD114" i="4"/>
  <c r="D124" i="3"/>
  <c r="I124" i="3" s="1"/>
  <c r="D140" i="3"/>
  <c r="I140" i="3" s="1"/>
  <c r="D154" i="3"/>
  <c r="I154" i="3" s="1"/>
  <c r="D157" i="3"/>
  <c r="I157" i="3" s="1"/>
  <c r="D166" i="3"/>
  <c r="I166" i="3" s="1"/>
  <c r="D197" i="3"/>
  <c r="I197" i="3" s="1"/>
  <c r="D206" i="3"/>
  <c r="I206" i="3" s="1"/>
  <c r="D229" i="3"/>
  <c r="I229" i="3" s="1"/>
  <c r="D240" i="3"/>
  <c r="I240" i="3" s="1"/>
  <c r="D20" i="3"/>
  <c r="I20" i="3" s="1"/>
  <c r="D30" i="3"/>
  <c r="I30" i="3" s="1"/>
  <c r="D33" i="3"/>
  <c r="I33" i="3" s="1"/>
  <c r="D46" i="3"/>
  <c r="I46" i="3" s="1"/>
  <c r="D63" i="3"/>
  <c r="I63" i="3" s="1"/>
  <c r="D73" i="3"/>
  <c r="I73" i="3" s="1"/>
  <c r="D83" i="3"/>
  <c r="D88" i="3"/>
  <c r="I88" i="3" s="1"/>
  <c r="D100" i="3"/>
  <c r="I100" i="3" s="1"/>
  <c r="D106" i="3"/>
  <c r="I106" i="3" s="1"/>
  <c r="D116" i="3"/>
  <c r="I116" i="3" s="1"/>
  <c r="D137" i="3"/>
  <c r="I137" i="3" s="1"/>
  <c r="D141" i="3"/>
  <c r="I141" i="3" s="1"/>
  <c r="D170" i="3"/>
  <c r="I170" i="3" s="1"/>
  <c r="D174" i="3"/>
  <c r="I174" i="3" s="1"/>
  <c r="D177" i="3"/>
  <c r="I177" i="3" s="1"/>
  <c r="AD196" i="4"/>
  <c r="D234" i="3"/>
  <c r="I234" i="3" s="1"/>
  <c r="D244" i="3"/>
  <c r="I244" i="3" s="1"/>
  <c r="D250" i="3"/>
  <c r="I250" i="3" s="1"/>
  <c r="D253" i="3"/>
  <c r="I253" i="3" s="1"/>
  <c r="D259" i="3"/>
  <c r="I259" i="3" s="1"/>
  <c r="D374" i="3"/>
  <c r="I374" i="3" s="1"/>
  <c r="D390" i="3"/>
  <c r="I390" i="3" s="1"/>
  <c r="D393" i="3"/>
  <c r="I393" i="3" s="1"/>
  <c r="D396" i="3"/>
  <c r="I396" i="3" s="1"/>
  <c r="D400" i="3"/>
  <c r="I400" i="3" s="1"/>
  <c r="D406" i="3"/>
  <c r="I406" i="3" s="1"/>
  <c r="D423" i="3"/>
  <c r="I423" i="3" s="1"/>
  <c r="D445" i="3"/>
  <c r="I445" i="3" s="1"/>
  <c r="D457" i="3"/>
  <c r="I457" i="3" s="1"/>
  <c r="D464" i="3"/>
  <c r="I464" i="3" s="1"/>
  <c r="D468" i="3"/>
  <c r="I468" i="3" s="1"/>
  <c r="D178" i="3"/>
  <c r="I178" i="3" s="1"/>
  <c r="D191" i="3"/>
  <c r="I191" i="3" s="1"/>
  <c r="D198" i="3"/>
  <c r="I198" i="3" s="1"/>
  <c r="AD191" i="4"/>
  <c r="D201" i="3"/>
  <c r="I201" i="3" s="1"/>
  <c r="D213" i="3"/>
  <c r="I213" i="3" s="1"/>
  <c r="D230" i="3"/>
  <c r="I230" i="3" s="1"/>
  <c r="D237" i="3"/>
  <c r="I237" i="3" s="1"/>
  <c r="D241" i="3"/>
  <c r="I241" i="3" s="1"/>
  <c r="D260" i="3"/>
  <c r="I260" i="3" s="1"/>
  <c r="D292" i="3"/>
  <c r="I292" i="3" s="1"/>
  <c r="D334" i="3"/>
  <c r="I334" i="3" s="1"/>
  <c r="D337" i="3"/>
  <c r="I337" i="3" s="1"/>
  <c r="D268" i="3"/>
  <c r="I268" i="3" s="1"/>
  <c r="D274" i="3"/>
  <c r="I274" i="3" s="1"/>
  <c r="D43" i="3"/>
  <c r="I43" i="3" s="1"/>
  <c r="AD36" i="4"/>
  <c r="D60" i="3"/>
  <c r="I60" i="3" s="1"/>
  <c r="D70" i="3"/>
  <c r="I70" i="3" s="1"/>
  <c r="D103" i="3"/>
  <c r="I103" i="3" s="1"/>
  <c r="D120" i="3"/>
  <c r="I120" i="3" s="1"/>
  <c r="D122" i="3"/>
  <c r="I122" i="3" s="1"/>
  <c r="D125" i="3"/>
  <c r="I125" i="3" s="1"/>
  <c r="D151" i="3"/>
  <c r="I151" i="3" s="1"/>
  <c r="D17" i="3"/>
  <c r="I17" i="3" s="1"/>
  <c r="D27" i="3"/>
  <c r="I27" i="3" s="1"/>
  <c r="D47" i="3"/>
  <c r="I47" i="3" s="1"/>
  <c r="D54" i="3"/>
  <c r="I54" i="3" s="1"/>
  <c r="D57" i="3"/>
  <c r="I57" i="3" s="1"/>
  <c r="D67" i="3"/>
  <c r="I67" i="3" s="1"/>
  <c r="D85" i="3"/>
  <c r="I85" i="3" s="1"/>
  <c r="D117" i="3"/>
  <c r="I117" i="3" s="1"/>
  <c r="D132" i="3"/>
  <c r="I132" i="3" s="1"/>
  <c r="D135" i="3"/>
  <c r="I135" i="3" s="1"/>
  <c r="D138" i="3"/>
  <c r="I138" i="3" s="1"/>
  <c r="D148" i="3"/>
  <c r="I148" i="3" s="1"/>
  <c r="D299" i="3"/>
  <c r="I299" i="3" s="1"/>
  <c r="D315" i="3"/>
  <c r="I315" i="3" s="1"/>
  <c r="D323" i="3"/>
  <c r="I323" i="3" s="1"/>
  <c r="D349" i="3"/>
  <c r="I349" i="3" s="1"/>
  <c r="D372" i="3"/>
  <c r="I372" i="3" s="1"/>
  <c r="D375" i="3"/>
  <c r="I375" i="3" s="1"/>
  <c r="D388" i="3"/>
  <c r="I388" i="3" s="1"/>
  <c r="D391" i="3"/>
  <c r="I391" i="3" s="1"/>
  <c r="D401" i="3"/>
  <c r="I401" i="3" s="1"/>
  <c r="D414" i="3"/>
  <c r="I414" i="3" s="1"/>
  <c r="D446" i="3"/>
  <c r="I446" i="3" s="1"/>
  <c r="D455" i="3"/>
  <c r="I455" i="3" s="1"/>
  <c r="D461" i="3"/>
  <c r="I461" i="3" s="1"/>
  <c r="A466" i="4"/>
  <c r="AD227" i="4"/>
  <c r="A10" i="4"/>
  <c r="A68" i="4"/>
  <c r="R101" i="4"/>
  <c r="U101" i="4" s="1"/>
  <c r="Y110" i="3" s="1"/>
  <c r="Q409" i="4"/>
  <c r="X409" i="4" s="1"/>
  <c r="R409" i="4"/>
  <c r="U409" i="4" s="1"/>
  <c r="Y418" i="3" s="1"/>
  <c r="AD107" i="4"/>
  <c r="AC143" i="4"/>
  <c r="AD185" i="4"/>
  <c r="A50" i="4"/>
  <c r="A136" i="4"/>
  <c r="A157" i="4"/>
  <c r="AD60" i="4"/>
  <c r="AD63" i="4"/>
  <c r="AD141" i="4"/>
  <c r="AC223" i="4"/>
  <c r="AD259" i="4"/>
  <c r="R66" i="4"/>
  <c r="Y66" i="4" s="1"/>
  <c r="Q199" i="4"/>
  <c r="Q151" i="4"/>
  <c r="T151" i="4" s="1"/>
  <c r="X160" i="3" s="1"/>
  <c r="A282" i="4"/>
  <c r="A386" i="4"/>
  <c r="AD337" i="4"/>
  <c r="A14" i="4"/>
  <c r="A65" i="4"/>
  <c r="A83" i="4"/>
  <c r="A93" i="4"/>
  <c r="Q139" i="4"/>
  <c r="T139" i="4" s="1"/>
  <c r="X148" i="3" s="1"/>
  <c r="R157" i="4"/>
  <c r="Y157" i="4" s="1"/>
  <c r="A164" i="4"/>
  <c r="A325" i="4"/>
  <c r="T414" i="4"/>
  <c r="X423" i="3" s="1"/>
  <c r="V6" i="4"/>
  <c r="A22" i="4"/>
  <c r="A38" i="4"/>
  <c r="A44" i="4"/>
  <c r="A63" i="4"/>
  <c r="A99" i="4"/>
  <c r="AD224" i="4"/>
  <c r="A69" i="4"/>
  <c r="A91" i="4"/>
  <c r="Q107" i="4"/>
  <c r="T107" i="4" s="1"/>
  <c r="X116" i="3" s="1"/>
  <c r="R182" i="4"/>
  <c r="U182" i="4" s="1"/>
  <c r="Y191" i="3" s="1"/>
  <c r="A215" i="4"/>
  <c r="Q317" i="4"/>
  <c r="X317" i="4" s="1"/>
  <c r="A366" i="4"/>
  <c r="A373" i="4"/>
  <c r="A403" i="4"/>
  <c r="AD321" i="4"/>
  <c r="AD173" i="4"/>
  <c r="AD256" i="4"/>
  <c r="AD351" i="4"/>
  <c r="AD421" i="4"/>
  <c r="A20" i="4"/>
  <c r="A54" i="4"/>
  <c r="A71" i="4"/>
  <c r="A155" i="4"/>
  <c r="A179" i="4"/>
  <c r="R403" i="4"/>
  <c r="Y403" i="4" s="1"/>
  <c r="AC112" i="4"/>
  <c r="AD144" i="4"/>
  <c r="AC150" i="4"/>
  <c r="AD234" i="4"/>
  <c r="AD287" i="4"/>
  <c r="AC113" i="4"/>
  <c r="Q6" i="4"/>
  <c r="A9" i="4"/>
  <c r="A30" i="4"/>
  <c r="A36" i="4"/>
  <c r="A40" i="4"/>
  <c r="A49" i="4"/>
  <c r="A73" i="4"/>
  <c r="A75" i="4"/>
  <c r="A92" i="4"/>
  <c r="A95" i="4"/>
  <c r="A126" i="4"/>
  <c r="A138" i="4"/>
  <c r="A207" i="4"/>
  <c r="A263" i="4"/>
  <c r="A303" i="4"/>
  <c r="A328" i="4"/>
  <c r="R351" i="4"/>
  <c r="Y351" i="4" s="1"/>
  <c r="A359" i="4"/>
  <c r="AC434" i="4"/>
  <c r="AD434" i="4" s="1"/>
  <c r="AD443" i="4"/>
  <c r="R5" i="4"/>
  <c r="Y5" i="4" s="1"/>
  <c r="R6" i="4"/>
  <c r="Y6" i="4" s="1"/>
  <c r="A17" i="4"/>
  <c r="A23" i="4"/>
  <c r="A39" i="4"/>
  <c r="A59" i="4"/>
  <c r="A62" i="4"/>
  <c r="A66" i="4"/>
  <c r="A85" i="4"/>
  <c r="A168" i="4"/>
  <c r="A184" i="4"/>
  <c r="A251" i="4"/>
  <c r="A304" i="4"/>
  <c r="A438" i="4"/>
  <c r="R156" i="4"/>
  <c r="U156" i="4" s="1"/>
  <c r="Y165" i="3" s="1"/>
  <c r="A165" i="4"/>
  <c r="A167" i="4"/>
  <c r="A224" i="4"/>
  <c r="A255" i="4"/>
  <c r="A102" i="4"/>
  <c r="A205" i="4"/>
  <c r="A229" i="4"/>
  <c r="R241" i="4"/>
  <c r="U241" i="4" s="1"/>
  <c r="Y250" i="3" s="1"/>
  <c r="A247" i="4"/>
  <c r="A274" i="4"/>
  <c r="A306" i="4"/>
  <c r="A381" i="4"/>
  <c r="A100" i="4"/>
  <c r="A104" i="4"/>
  <c r="A115" i="4"/>
  <c r="A118" i="4"/>
  <c r="A121" i="4"/>
  <c r="A160" i="4"/>
  <c r="A178" i="4"/>
  <c r="A186" i="4"/>
  <c r="R191" i="4"/>
  <c r="U191" i="4" s="1"/>
  <c r="Y200" i="3" s="1"/>
  <c r="A199" i="4"/>
  <c r="A206" i="4"/>
  <c r="A209" i="4"/>
  <c r="A217" i="4"/>
  <c r="A233" i="4"/>
  <c r="A237" i="4"/>
  <c r="A245" i="4"/>
  <c r="R315" i="4"/>
  <c r="Y315" i="4" s="1"/>
  <c r="A378" i="4"/>
  <c r="A399" i="4"/>
  <c r="A409" i="4"/>
  <c r="A423" i="4"/>
  <c r="R433" i="4"/>
  <c r="U433" i="4" s="1"/>
  <c r="Y442" i="3" s="1"/>
  <c r="A194" i="4"/>
  <c r="A198" i="4"/>
  <c r="A200" i="4"/>
  <c r="A203" i="4"/>
  <c r="A219" i="4"/>
  <c r="A222" i="4"/>
  <c r="A226" i="4"/>
  <c r="A248" i="4"/>
  <c r="A257" i="4"/>
  <c r="A259" i="4"/>
  <c r="A286" i="4"/>
  <c r="A347" i="4"/>
  <c r="R349" i="4"/>
  <c r="U349" i="4" s="1"/>
  <c r="Y358" i="3" s="1"/>
  <c r="Q369" i="4"/>
  <c r="T369" i="4" s="1"/>
  <c r="X378" i="3" s="1"/>
  <c r="A422" i="4"/>
  <c r="A427" i="4"/>
  <c r="A434" i="4"/>
  <c r="A439" i="4"/>
  <c r="A449" i="4"/>
  <c r="R451" i="4"/>
  <c r="U451" i="4" s="1"/>
  <c r="Y460" i="3" s="1"/>
  <c r="A453" i="4"/>
  <c r="R341" i="4"/>
  <c r="U341" i="4" s="1"/>
  <c r="Y350" i="3" s="1"/>
  <c r="R369" i="4"/>
  <c r="Y369" i="4" s="1"/>
  <c r="A177" i="4"/>
  <c r="A192" i="4"/>
  <c r="A197" i="4"/>
  <c r="A204" i="4"/>
  <c r="A208" i="4"/>
  <c r="A211" i="4"/>
  <c r="A231" i="4"/>
  <c r="A249" i="4"/>
  <c r="A272" i="4"/>
  <c r="A291" i="4"/>
  <c r="A311" i="4"/>
  <c r="R339" i="4"/>
  <c r="A348" i="4"/>
  <c r="A356" i="4"/>
  <c r="A372" i="4"/>
  <c r="A394" i="4"/>
  <c r="A417" i="4"/>
  <c r="A420" i="4"/>
  <c r="R285" i="4"/>
  <c r="Y285" i="4" s="1"/>
  <c r="A287" i="4"/>
  <c r="A290" i="4"/>
  <c r="A299" i="4"/>
  <c r="A323" i="4"/>
  <c r="R331" i="4"/>
  <c r="U331" i="4" s="1"/>
  <c r="Y340" i="3" s="1"/>
  <c r="R333" i="4"/>
  <c r="R359" i="4"/>
  <c r="Y359" i="4" s="1"/>
  <c r="R387" i="4"/>
  <c r="Y387" i="4" s="1"/>
  <c r="R417" i="4"/>
  <c r="A452" i="4"/>
  <c r="A457" i="4"/>
  <c r="R459" i="4"/>
  <c r="A349" i="4"/>
  <c r="Q382" i="4"/>
  <c r="X382" i="4" s="1"/>
  <c r="R385" i="4"/>
  <c r="U385" i="4" s="1"/>
  <c r="Y394" i="3" s="1"/>
  <c r="A392" i="4"/>
  <c r="A402" i="4"/>
  <c r="Q405" i="4"/>
  <c r="T405" i="4" s="1"/>
  <c r="X414" i="3" s="1"/>
  <c r="A419" i="4"/>
  <c r="A426" i="4"/>
  <c r="A430" i="4"/>
  <c r="A448" i="4"/>
  <c r="R457" i="4"/>
  <c r="Y457" i="4" s="1"/>
  <c r="A265" i="4"/>
  <c r="A271" i="4"/>
  <c r="A273" i="4"/>
  <c r="A281" i="4"/>
  <c r="A308" i="4"/>
  <c r="A351" i="4"/>
  <c r="R395" i="4"/>
  <c r="U395" i="4" s="1"/>
  <c r="Y404" i="3" s="1"/>
  <c r="A404" i="4"/>
  <c r="A408" i="4"/>
  <c r="A410" i="4"/>
  <c r="A431" i="4"/>
  <c r="A451" i="4"/>
  <c r="A461" i="4"/>
  <c r="D202" i="3"/>
  <c r="I202" i="3" s="1"/>
  <c r="G232" i="3"/>
  <c r="AC250" i="4"/>
  <c r="G259" i="3"/>
  <c r="AB345" i="4"/>
  <c r="F354" i="3"/>
  <c r="AC348" i="4"/>
  <c r="G357" i="3"/>
  <c r="G82" i="3"/>
  <c r="AD73" i="4" s="1"/>
  <c r="G99" i="3"/>
  <c r="AD90" i="4" s="1"/>
  <c r="G107" i="3"/>
  <c r="AD98" i="4" s="1"/>
  <c r="G121" i="3"/>
  <c r="AD112" i="4" s="1"/>
  <c r="G152" i="3"/>
  <c r="G159" i="3"/>
  <c r="F16" i="3"/>
  <c r="G17" i="3"/>
  <c r="AD8" i="4" s="1"/>
  <c r="G49" i="3"/>
  <c r="AD40" i="4" s="1"/>
  <c r="F158" i="3"/>
  <c r="AC233" i="4"/>
  <c r="G242" i="3"/>
  <c r="AC246" i="4"/>
  <c r="G255" i="3"/>
  <c r="AC286" i="4"/>
  <c r="G295" i="3"/>
  <c r="G165" i="3"/>
  <c r="AD156" i="4" s="1"/>
  <c r="G173" i="3"/>
  <c r="AD164" i="4" s="1"/>
  <c r="G225" i="3"/>
  <c r="AD216" i="4" s="1"/>
  <c r="F231" i="3"/>
  <c r="AC249" i="4"/>
  <c r="G258" i="3"/>
  <c r="D298" i="3"/>
  <c r="I298" i="3" s="1"/>
  <c r="AC312" i="4"/>
  <c r="G321" i="3"/>
  <c r="D322" i="3"/>
  <c r="I322" i="3" s="1"/>
  <c r="AC338" i="4"/>
  <c r="G347" i="3"/>
  <c r="G164" i="3"/>
  <c r="AD155" i="4" s="1"/>
  <c r="G191" i="3"/>
  <c r="AD182" i="4" s="1"/>
  <c r="F204" i="3"/>
  <c r="G221" i="3"/>
  <c r="AD212" i="4" s="1"/>
  <c r="AC230" i="4"/>
  <c r="G239" i="3"/>
  <c r="D243" i="3"/>
  <c r="I243" i="3" s="1"/>
  <c r="AC257" i="4"/>
  <c r="G266" i="3"/>
  <c r="AD257" i="4" s="1"/>
  <c r="AC390" i="4"/>
  <c r="G399" i="3"/>
  <c r="G63" i="3"/>
  <c r="AD54" i="4" s="1"/>
  <c r="G120" i="3"/>
  <c r="AD111" i="4" s="1"/>
  <c r="G157" i="3"/>
  <c r="AD148" i="4" s="1"/>
  <c r="AD61" i="4"/>
  <c r="F84" i="3"/>
  <c r="G85" i="3"/>
  <c r="AD76" i="4" s="1"/>
  <c r="G132" i="3"/>
  <c r="AD123" i="4" s="1"/>
  <c r="G140" i="3"/>
  <c r="AD131" i="4" s="1"/>
  <c r="AD154" i="4"/>
  <c r="AC317" i="4"/>
  <c r="G326" i="3"/>
  <c r="AC343" i="4"/>
  <c r="G352" i="3"/>
  <c r="AC203" i="4"/>
  <c r="G212" i="3"/>
  <c r="AC176" i="4"/>
  <c r="G185" i="3"/>
  <c r="G28" i="3"/>
  <c r="AD19" i="4" s="1"/>
  <c r="F83" i="3"/>
  <c r="G122" i="3"/>
  <c r="G146" i="3"/>
  <c r="AD137" i="4" s="1"/>
  <c r="G177" i="3"/>
  <c r="AD168" i="4" s="1"/>
  <c r="G246" i="3"/>
  <c r="AD237" i="4" s="1"/>
  <c r="G262" i="3"/>
  <c r="AD253" i="4" s="1"/>
  <c r="AC272" i="4"/>
  <c r="G281" i="3"/>
  <c r="D361" i="3"/>
  <c r="I361" i="3" s="1"/>
  <c r="D270" i="3"/>
  <c r="I270" i="3" s="1"/>
  <c r="D294" i="3"/>
  <c r="I294" i="3" s="1"/>
  <c r="D313" i="3"/>
  <c r="I313" i="3" s="1"/>
  <c r="D359" i="3"/>
  <c r="I359" i="3" s="1"/>
  <c r="D367" i="3"/>
  <c r="I367" i="3" s="1"/>
  <c r="D318" i="3"/>
  <c r="I318" i="3" s="1"/>
  <c r="D341" i="3"/>
  <c r="I341" i="3" s="1"/>
  <c r="D407" i="3"/>
  <c r="I407" i="3" s="1"/>
  <c r="AB194" i="4"/>
  <c r="F203" i="3"/>
  <c r="D216" i="3"/>
  <c r="I216" i="3" s="1"/>
  <c r="D263" i="3"/>
  <c r="I263" i="3" s="1"/>
  <c r="D278" i="3"/>
  <c r="I278" i="3" s="1"/>
  <c r="AC307" i="4"/>
  <c r="G316" i="3"/>
  <c r="G404" i="3"/>
  <c r="AD395" i="4" s="1"/>
  <c r="D432" i="3"/>
  <c r="I432" i="3" s="1"/>
  <c r="AB433" i="4"/>
  <c r="F442" i="3"/>
  <c r="D469" i="3"/>
  <c r="I469" i="3" s="1"/>
  <c r="D473" i="3"/>
  <c r="I473" i="3" s="1"/>
  <c r="AC398" i="4"/>
  <c r="G407" i="3"/>
  <c r="D286" i="3"/>
  <c r="I286" i="3" s="1"/>
  <c r="D310" i="3"/>
  <c r="I310" i="3" s="1"/>
  <c r="D321" i="3"/>
  <c r="I321" i="3" s="1"/>
  <c r="D336" i="3"/>
  <c r="I336" i="3" s="1"/>
  <c r="D352" i="3"/>
  <c r="I352" i="3" s="1"/>
  <c r="G355" i="3"/>
  <c r="AD346" i="4" s="1"/>
  <c r="D368" i="3"/>
  <c r="I368" i="3" s="1"/>
  <c r="D384" i="3"/>
  <c r="I384" i="3" s="1"/>
  <c r="D399" i="3"/>
  <c r="I399" i="3" s="1"/>
  <c r="D424" i="3"/>
  <c r="I424" i="3" s="1"/>
  <c r="D462" i="3"/>
  <c r="I462" i="3" s="1"/>
  <c r="AC296" i="4"/>
  <c r="G305" i="3"/>
  <c r="AC299" i="4"/>
  <c r="G308" i="3"/>
  <c r="G429" i="3"/>
  <c r="AD420" i="4" s="1"/>
  <c r="D431" i="3"/>
  <c r="I431" i="3" s="1"/>
  <c r="G444" i="3"/>
  <c r="AD435" i="4" s="1"/>
  <c r="AC453" i="4"/>
  <c r="G462" i="3"/>
  <c r="G418" i="3"/>
  <c r="AD409" i="4" s="1"/>
  <c r="G434" i="3"/>
  <c r="AD425" i="4" s="1"/>
  <c r="G393" i="3"/>
  <c r="AD384" i="4" s="1"/>
  <c r="G425" i="3"/>
  <c r="AD416" i="4" s="1"/>
  <c r="R33" i="4"/>
  <c r="U33" i="4" s="1"/>
  <c r="Y42" i="3" s="1"/>
  <c r="A5" i="4"/>
  <c r="Q70" i="4"/>
  <c r="A6" i="4"/>
  <c r="S5" i="4"/>
  <c r="Z5" i="4" s="1"/>
  <c r="A7" i="4"/>
  <c r="Q22" i="4"/>
  <c r="X22" i="4" s="1"/>
  <c r="R71" i="4"/>
  <c r="U71" i="4" s="1"/>
  <c r="Y80" i="3" s="1"/>
  <c r="A82" i="4"/>
  <c r="Q45" i="4"/>
  <c r="A58" i="4"/>
  <c r="A74" i="4"/>
  <c r="Q163" i="4"/>
  <c r="T163" i="4" s="1"/>
  <c r="X172" i="3" s="1"/>
  <c r="Q187" i="4"/>
  <c r="T187" i="4" s="1"/>
  <c r="X196" i="3" s="1"/>
  <c r="R168" i="4"/>
  <c r="U168" i="4" s="1"/>
  <c r="Y177" i="3" s="1"/>
  <c r="R106" i="4"/>
  <c r="Y106" i="4" s="1"/>
  <c r="Q135" i="4"/>
  <c r="T135" i="4" s="1"/>
  <c r="X144" i="3" s="1"/>
  <c r="Q119" i="4"/>
  <c r="X119" i="4" s="1"/>
  <c r="Q100" i="4"/>
  <c r="T100" i="4" s="1"/>
  <c r="X109" i="3" s="1"/>
  <c r="A122" i="4"/>
  <c r="Q132" i="4"/>
  <c r="X132" i="4" s="1"/>
  <c r="A175" i="4"/>
  <c r="A182" i="4"/>
  <c r="A210" i="4"/>
  <c r="R171" i="4"/>
  <c r="Y171" i="4" s="1"/>
  <c r="Q211" i="4"/>
  <c r="X211" i="4" s="1"/>
  <c r="R143" i="4"/>
  <c r="U143" i="4" s="1"/>
  <c r="Y152" i="3" s="1"/>
  <c r="Q171" i="4"/>
  <c r="T171" i="4" s="1"/>
  <c r="X180" i="3" s="1"/>
  <c r="Q155" i="4"/>
  <c r="Q247" i="4"/>
  <c r="X247" i="4" s="1"/>
  <c r="A250" i="4"/>
  <c r="R292" i="4"/>
  <c r="U292" i="4" s="1"/>
  <c r="Y301" i="3" s="1"/>
  <c r="Q292" i="4"/>
  <c r="T292" i="4" s="1"/>
  <c r="X301" i="3" s="1"/>
  <c r="R263" i="4"/>
  <c r="Y263" i="4" s="1"/>
  <c r="Q263" i="4"/>
  <c r="X263" i="4" s="1"/>
  <c r="A218" i="4"/>
  <c r="A242" i="4"/>
  <c r="Q220" i="4"/>
  <c r="X220" i="4" s="1"/>
  <c r="Q231" i="4"/>
  <c r="X231" i="4" s="1"/>
  <c r="A258" i="4"/>
  <c r="A278" i="4"/>
  <c r="A279" i="4"/>
  <c r="R267" i="4"/>
  <c r="Y267" i="4" s="1"/>
  <c r="Q267" i="4"/>
  <c r="T267" i="4" s="1"/>
  <c r="X276" i="3" s="1"/>
  <c r="Q295" i="4"/>
  <c r="A317" i="4"/>
  <c r="A297" i="4"/>
  <c r="Q299" i="4"/>
  <c r="X299" i="4" s="1"/>
  <c r="R313" i="4"/>
  <c r="U313" i="4" s="1"/>
  <c r="Y322" i="3" s="1"/>
  <c r="R303" i="4"/>
  <c r="Y303" i="4" s="1"/>
  <c r="R299" i="4"/>
  <c r="Y299" i="4" s="1"/>
  <c r="A301" i="4"/>
  <c r="R311" i="4"/>
  <c r="Y311" i="4" s="1"/>
  <c r="Q311" i="4"/>
  <c r="X311" i="4" s="1"/>
  <c r="R281" i="4"/>
  <c r="U281" i="4" s="1"/>
  <c r="Y290" i="3" s="1"/>
  <c r="A309" i="4"/>
  <c r="R319" i="4"/>
  <c r="U319" i="4" s="1"/>
  <c r="Y328" i="3" s="1"/>
  <c r="Q319" i="4"/>
  <c r="X319" i="4" s="1"/>
  <c r="Q279" i="4"/>
  <c r="R305" i="4"/>
  <c r="R327" i="4"/>
  <c r="U327" i="4" s="1"/>
  <c r="Y336" i="3" s="1"/>
  <c r="R296" i="4"/>
  <c r="Q307" i="4"/>
  <c r="X307" i="4" s="1"/>
  <c r="A324" i="4"/>
  <c r="A327" i="4"/>
  <c r="R335" i="4"/>
  <c r="Y335" i="4" s="1"/>
  <c r="A340" i="4"/>
  <c r="R344" i="4"/>
  <c r="U344" i="4" s="1"/>
  <c r="Y353" i="3" s="1"/>
  <c r="A332" i="4"/>
  <c r="R337" i="4"/>
  <c r="Y337" i="4" s="1"/>
  <c r="R355" i="4"/>
  <c r="Y355" i="4" s="1"/>
  <c r="Q373" i="4"/>
  <c r="T373" i="4" s="1"/>
  <c r="X382" i="3" s="1"/>
  <c r="R373" i="4"/>
  <c r="Y373" i="4" s="1"/>
  <c r="Q357" i="4"/>
  <c r="X357" i="4" s="1"/>
  <c r="A363" i="4"/>
  <c r="R399" i="4"/>
  <c r="Y399" i="4" s="1"/>
  <c r="R353" i="4"/>
  <c r="U353" i="4" s="1"/>
  <c r="Y362" i="3" s="1"/>
  <c r="R363" i="4"/>
  <c r="Y363" i="4" s="1"/>
  <c r="Q363" i="4"/>
  <c r="X363" i="4" s="1"/>
  <c r="R343" i="4"/>
  <c r="Y343" i="4" s="1"/>
  <c r="A387" i="4"/>
  <c r="A375" i="4"/>
  <c r="R391" i="4"/>
  <c r="U391" i="4" s="1"/>
  <c r="Y400" i="3" s="1"/>
  <c r="A376" i="4"/>
  <c r="Q390" i="4"/>
  <c r="X390" i="4" s="1"/>
  <c r="A389" i="4"/>
  <c r="R407" i="4"/>
  <c r="Y407" i="4" s="1"/>
  <c r="Q407" i="4"/>
  <c r="X407" i="4" s="1"/>
  <c r="A397" i="4"/>
  <c r="R411" i="4"/>
  <c r="Y411" i="4" s="1"/>
  <c r="R415" i="4"/>
  <c r="Y415" i="4" s="1"/>
  <c r="Q415" i="4"/>
  <c r="X415" i="4" s="1"/>
  <c r="R423" i="4"/>
  <c r="Y423" i="4" s="1"/>
  <c r="X414" i="4"/>
  <c r="R421" i="4"/>
  <c r="Y421" i="4" s="1"/>
  <c r="Q421" i="4"/>
  <c r="X421" i="4" s="1"/>
  <c r="R431" i="4"/>
  <c r="U431" i="4" s="1"/>
  <c r="Y440" i="3" s="1"/>
  <c r="R437" i="4"/>
  <c r="U437" i="4" s="1"/>
  <c r="Y446" i="3" s="1"/>
  <c r="Q419" i="4"/>
  <c r="T419" i="4" s="1"/>
  <c r="X428" i="3" s="1"/>
  <c r="Q422" i="4"/>
  <c r="T422" i="4" s="1"/>
  <c r="X431" i="3" s="1"/>
  <c r="Q430" i="4"/>
  <c r="X430" i="4" s="1"/>
  <c r="A445" i="4"/>
  <c r="Q446" i="4"/>
  <c r="T446" i="4" s="1"/>
  <c r="X455" i="3" s="1"/>
  <c r="Q450" i="4"/>
  <c r="X450" i="4" s="1"/>
  <c r="R439" i="4"/>
  <c r="Y439" i="4" s="1"/>
  <c r="R455" i="4"/>
  <c r="Y455" i="4" s="1"/>
  <c r="A442" i="4"/>
  <c r="S453" i="4"/>
  <c r="V453" i="4" s="1"/>
  <c r="Z462" i="3" s="1"/>
  <c r="R453" i="4"/>
  <c r="U453" i="4" s="1"/>
  <c r="Y462" i="3" s="1"/>
  <c r="R447" i="4"/>
  <c r="Y447" i="4" s="1"/>
  <c r="A437" i="4"/>
  <c r="A458" i="4"/>
  <c r="A450" i="4"/>
  <c r="R465" i="4"/>
  <c r="R463" i="4"/>
  <c r="Y463" i="4" s="1"/>
  <c r="Q462" i="4"/>
  <c r="T462" i="4" s="1"/>
  <c r="X471" i="3" s="1"/>
  <c r="G325" i="3" l="1"/>
  <c r="AD316" i="4" s="1"/>
  <c r="T193" i="4"/>
  <c r="X202" i="3" s="1"/>
  <c r="Y131" i="4"/>
  <c r="C51" i="7"/>
  <c r="C56" i="7"/>
  <c r="C88" i="7"/>
  <c r="C11" i="7"/>
  <c r="C13" i="7"/>
  <c r="C9" i="7"/>
  <c r="C36" i="7"/>
  <c r="C20" i="7"/>
  <c r="C73" i="7"/>
  <c r="C43" i="7"/>
  <c r="C8" i="7"/>
  <c r="C64" i="7"/>
  <c r="C7" i="7"/>
  <c r="C16" i="7" s="1"/>
  <c r="C78" i="7"/>
  <c r="C6" i="7"/>
  <c r="C12" i="7"/>
  <c r="C30" i="7"/>
  <c r="C10" i="7"/>
  <c r="C14" i="7"/>
  <c r="C15" i="7"/>
  <c r="AD461" i="4"/>
  <c r="X304" i="4"/>
  <c r="U393" i="4"/>
  <c r="Y402" i="3" s="1"/>
  <c r="Y377" i="4"/>
  <c r="U401" i="4"/>
  <c r="Y410" i="3" s="1"/>
  <c r="U449" i="4"/>
  <c r="Y458" i="3" s="1"/>
  <c r="T451" i="4"/>
  <c r="X460" i="3" s="1"/>
  <c r="U321" i="4"/>
  <c r="Y330" i="3" s="1"/>
  <c r="T459" i="4"/>
  <c r="X468" i="3" s="1"/>
  <c r="U375" i="4"/>
  <c r="Y384" i="3" s="1"/>
  <c r="T249" i="4"/>
  <c r="X258" i="3" s="1"/>
  <c r="Y141" i="4"/>
  <c r="T339" i="4"/>
  <c r="X348" i="3" s="1"/>
  <c r="X191" i="4"/>
  <c r="X398" i="4"/>
  <c r="T143" i="4"/>
  <c r="X152" i="3" s="1"/>
  <c r="T157" i="4"/>
  <c r="X166" i="3" s="1"/>
  <c r="T366" i="4"/>
  <c r="X375" i="3" s="1"/>
  <c r="T209" i="4"/>
  <c r="X218" i="3" s="1"/>
  <c r="T111" i="4"/>
  <c r="X120" i="3" s="1"/>
  <c r="T215" i="4"/>
  <c r="X224" i="3" s="1"/>
  <c r="T103" i="4"/>
  <c r="X112" i="3" s="1"/>
  <c r="X417" i="4"/>
  <c r="Y367" i="4"/>
  <c r="U50" i="4"/>
  <c r="Y59" i="3" s="1"/>
  <c r="X385" i="4"/>
  <c r="X350" i="4"/>
  <c r="T260" i="4"/>
  <c r="X269" i="3" s="1"/>
  <c r="U383" i="4"/>
  <c r="Y392" i="3" s="1"/>
  <c r="U340" i="4"/>
  <c r="Y349" i="3" s="1"/>
  <c r="T351" i="4"/>
  <c r="X360" i="3" s="1"/>
  <c r="X183" i="4"/>
  <c r="Y164" i="4"/>
  <c r="U196" i="4"/>
  <c r="Y205" i="3" s="1"/>
  <c r="U184" i="4"/>
  <c r="Y193" i="3" s="1"/>
  <c r="Y419" i="4"/>
  <c r="Y450" i="4"/>
  <c r="T146" i="4"/>
  <c r="X155" i="3" s="1"/>
  <c r="T454" i="4"/>
  <c r="X463" i="3" s="1"/>
  <c r="Y307" i="4"/>
  <c r="X251" i="4"/>
  <c r="X235" i="4"/>
  <c r="X118" i="4"/>
  <c r="Y256" i="4"/>
  <c r="Y425" i="4"/>
  <c r="Y309" i="4"/>
  <c r="X243" i="4"/>
  <c r="T273" i="4"/>
  <c r="X282" i="3" s="1"/>
  <c r="X138" i="4"/>
  <c r="Y240" i="4"/>
  <c r="U436" i="4"/>
  <c r="Y445" i="3" s="1"/>
  <c r="T418" i="4"/>
  <c r="X427" i="3" s="1"/>
  <c r="Y105" i="4"/>
  <c r="X66" i="4"/>
  <c r="X395" i="4"/>
  <c r="T433" i="4"/>
  <c r="X442" i="3" s="1"/>
  <c r="Y368" i="4"/>
  <c r="T173" i="4"/>
  <c r="X182" i="3" s="1"/>
  <c r="U188" i="4"/>
  <c r="Y197" i="3" s="1"/>
  <c r="Y427" i="4"/>
  <c r="Y132" i="4"/>
  <c r="X438" i="4"/>
  <c r="U278" i="4"/>
  <c r="Y287" i="3" s="1"/>
  <c r="Y185" i="4"/>
  <c r="U379" i="4"/>
  <c r="Y388" i="3" s="1"/>
  <c r="T345" i="4"/>
  <c r="X354" i="3" s="1"/>
  <c r="T374" i="4"/>
  <c r="X383" i="3" s="1"/>
  <c r="X291" i="4"/>
  <c r="T147" i="4"/>
  <c r="X156" i="3" s="1"/>
  <c r="T259" i="4"/>
  <c r="X268" i="3" s="1"/>
  <c r="T460" i="4"/>
  <c r="X469" i="3" s="1"/>
  <c r="X342" i="4"/>
  <c r="U442" i="4"/>
  <c r="Y451" i="3" s="1"/>
  <c r="U406" i="4"/>
  <c r="Y415" i="3" s="1"/>
  <c r="T165" i="4"/>
  <c r="X174" i="3" s="1"/>
  <c r="T391" i="4"/>
  <c r="X400" i="3" s="1"/>
  <c r="U272" i="4"/>
  <c r="Y281" i="3" s="1"/>
  <c r="T285" i="4"/>
  <c r="X294" i="3" s="1"/>
  <c r="U193" i="4"/>
  <c r="Y202" i="3" s="1"/>
  <c r="T453" i="4"/>
  <c r="X462" i="3" s="1"/>
  <c r="T277" i="4"/>
  <c r="X286" i="3" s="1"/>
  <c r="U48" i="4"/>
  <c r="Y57" i="3" s="1"/>
  <c r="X413" i="4"/>
  <c r="Y328" i="4"/>
  <c r="X290" i="4"/>
  <c r="T55" i="4"/>
  <c r="X64" i="3" s="1"/>
  <c r="T19" i="4"/>
  <c r="X28" i="3" s="1"/>
  <c r="X254" i="4"/>
  <c r="Y65" i="4"/>
  <c r="U446" i="4"/>
  <c r="Y455" i="3" s="1"/>
  <c r="U358" i="4"/>
  <c r="Y367" i="3" s="1"/>
  <c r="T101" i="4"/>
  <c r="X110" i="3" s="1"/>
  <c r="U270" i="4"/>
  <c r="Y279" i="3" s="1"/>
  <c r="X234" i="4"/>
  <c r="X337" i="4"/>
  <c r="X150" i="4"/>
  <c r="Y224" i="4"/>
  <c r="T181" i="4"/>
  <c r="X190" i="3" s="1"/>
  <c r="Y72" i="4"/>
  <c r="X457" i="4"/>
  <c r="X297" i="4"/>
  <c r="X156" i="4"/>
  <c r="U14" i="4"/>
  <c r="Y23" i="3" s="1"/>
  <c r="T280" i="4"/>
  <c r="X289" i="3" s="1"/>
  <c r="Y81" i="4"/>
  <c r="T441" i="4"/>
  <c r="X450" i="3" s="1"/>
  <c r="U356" i="4"/>
  <c r="Y365" i="3" s="1"/>
  <c r="U24" i="4"/>
  <c r="Y33" i="3" s="1"/>
  <c r="U452" i="4"/>
  <c r="Y461" i="3" s="1"/>
  <c r="U369" i="4"/>
  <c r="Y378" i="3" s="1"/>
  <c r="X54" i="4"/>
  <c r="T194" i="4"/>
  <c r="X203" i="3" s="1"/>
  <c r="Y382" i="4"/>
  <c r="Y32" i="4"/>
  <c r="X461" i="4"/>
  <c r="X27" i="4"/>
  <c r="T250" i="4"/>
  <c r="X259" i="3" s="1"/>
  <c r="Y92" i="4"/>
  <c r="T51" i="4"/>
  <c r="X60" i="3" s="1"/>
  <c r="T429" i="4"/>
  <c r="X438" i="3" s="1"/>
  <c r="T444" i="4"/>
  <c r="X453" i="3" s="1"/>
  <c r="T412" i="4"/>
  <c r="X421" i="3" s="1"/>
  <c r="Y386" i="4"/>
  <c r="T93" i="4"/>
  <c r="X102" i="3" s="1"/>
  <c r="T35" i="4"/>
  <c r="X44" i="3" s="1"/>
  <c r="X99" i="4"/>
  <c r="X40" i="4"/>
  <c r="X57" i="4"/>
  <c r="U108" i="4"/>
  <c r="Y117" i="3" s="1"/>
  <c r="X175" i="4"/>
  <c r="U232" i="4"/>
  <c r="Y241" i="3" s="1"/>
  <c r="T312" i="4"/>
  <c r="X321" i="3" s="1"/>
  <c r="U215" i="4"/>
  <c r="Y224" i="3" s="1"/>
  <c r="T159" i="4"/>
  <c r="X168" i="3" s="1"/>
  <c r="T63" i="4"/>
  <c r="X72" i="3" s="1"/>
  <c r="X121" i="4"/>
  <c r="T137" i="4"/>
  <c r="X146" i="3" s="1"/>
  <c r="Y271" i="4"/>
  <c r="T161" i="4"/>
  <c r="X170" i="3" s="1"/>
  <c r="U133" i="4"/>
  <c r="Y142" i="3" s="1"/>
  <c r="U85" i="4"/>
  <c r="Y96" i="3" s="1"/>
  <c r="T326" i="4"/>
  <c r="X335" i="3" s="1"/>
  <c r="X217" i="4"/>
  <c r="X379" i="4"/>
  <c r="X266" i="4"/>
  <c r="U158" i="4"/>
  <c r="Y167" i="3" s="1"/>
  <c r="U162" i="4"/>
  <c r="Y171" i="3" s="1"/>
  <c r="U117" i="4"/>
  <c r="Y126" i="3" s="1"/>
  <c r="T77" i="4"/>
  <c r="X86" i="3" s="1"/>
  <c r="T449" i="4"/>
  <c r="X458" i="3" s="1"/>
  <c r="T236" i="4"/>
  <c r="X245" i="3" s="1"/>
  <c r="T233" i="4"/>
  <c r="X242" i="3" s="1"/>
  <c r="Y73" i="4"/>
  <c r="U177" i="4"/>
  <c r="Y186" i="3" s="1"/>
  <c r="T420" i="4"/>
  <c r="X429" i="3" s="1"/>
  <c r="U110" i="4"/>
  <c r="Y119" i="3" s="1"/>
  <c r="Y279" i="4"/>
  <c r="Y310" i="4"/>
  <c r="T207" i="4"/>
  <c r="X216" i="3" s="1"/>
  <c r="T123" i="4"/>
  <c r="X132" i="3" s="1"/>
  <c r="X123" i="4"/>
  <c r="Y467" i="4"/>
  <c r="U467" i="4"/>
  <c r="Y476" i="3" s="1"/>
  <c r="Y153" i="4"/>
  <c r="T42" i="4"/>
  <c r="X51" i="3" s="1"/>
  <c r="Y302" i="4"/>
  <c r="X32" i="4"/>
  <c r="X238" i="4"/>
  <c r="X210" i="4"/>
  <c r="U38" i="4"/>
  <c r="Y47" i="3" s="1"/>
  <c r="T380" i="4"/>
  <c r="X389" i="3" s="1"/>
  <c r="X371" i="4"/>
  <c r="U155" i="4"/>
  <c r="Y164" i="3" s="1"/>
  <c r="U124" i="4"/>
  <c r="Y133" i="3" s="1"/>
  <c r="T43" i="4"/>
  <c r="X52" i="3" s="1"/>
  <c r="X445" i="4"/>
  <c r="X257" i="4"/>
  <c r="U334" i="4"/>
  <c r="Y343" i="3" s="1"/>
  <c r="U227" i="4"/>
  <c r="Y236" i="3" s="1"/>
  <c r="Y216" i="4"/>
  <c r="U394" i="4"/>
  <c r="Y403" i="3" s="1"/>
  <c r="V149" i="4"/>
  <c r="Z158" i="3" s="1"/>
  <c r="Z222" i="4"/>
  <c r="U115" i="4"/>
  <c r="Y124" i="3" s="1"/>
  <c r="U62" i="4"/>
  <c r="Y71" i="3" s="1"/>
  <c r="U46" i="4"/>
  <c r="Y55" i="3" s="1"/>
  <c r="U40" i="4"/>
  <c r="Y49" i="3" s="1"/>
  <c r="T316" i="4"/>
  <c r="X325" i="3" s="1"/>
  <c r="T71" i="4"/>
  <c r="X80" i="3" s="1"/>
  <c r="Y286" i="4"/>
  <c r="U286" i="4"/>
  <c r="Y295" i="3" s="1"/>
  <c r="U22" i="4"/>
  <c r="Y31" i="3" s="1"/>
  <c r="Y376" i="4"/>
  <c r="T333" i="4"/>
  <c r="X342" i="3" s="1"/>
  <c r="T372" i="4"/>
  <c r="X381" i="3" s="1"/>
  <c r="X8" i="4"/>
  <c r="T8" i="4"/>
  <c r="X17" i="3" s="1"/>
  <c r="T134" i="4"/>
  <c r="X143" i="3" s="1"/>
  <c r="X134" i="4"/>
  <c r="Y456" i="4"/>
  <c r="U456" i="4"/>
  <c r="Y465" i="3" s="1"/>
  <c r="U248" i="4"/>
  <c r="Y257" i="3" s="1"/>
  <c r="Y248" i="4"/>
  <c r="X16" i="4"/>
  <c r="T16" i="4"/>
  <c r="X25" i="3" s="1"/>
  <c r="Y225" i="4"/>
  <c r="T346" i="4"/>
  <c r="X355" i="3" s="1"/>
  <c r="V257" i="4"/>
  <c r="Z266" i="3" s="1"/>
  <c r="X230" i="4"/>
  <c r="X142" i="4"/>
  <c r="Y30" i="4"/>
  <c r="U30" i="4"/>
  <c r="Y39" i="3" s="1"/>
  <c r="X301" i="4"/>
  <c r="T403" i="4"/>
  <c r="X412" i="3" s="1"/>
  <c r="X403" i="4"/>
  <c r="Y87" i="4"/>
  <c r="U87" i="4"/>
  <c r="Y74" i="4"/>
  <c r="X203" i="4"/>
  <c r="X219" i="4"/>
  <c r="T26" i="4"/>
  <c r="X35" i="3" s="1"/>
  <c r="X113" i="4"/>
  <c r="Y374" i="4"/>
  <c r="Y94" i="4"/>
  <c r="Y75" i="4"/>
  <c r="T67" i="4"/>
  <c r="X76" i="3" s="1"/>
  <c r="T31" i="4"/>
  <c r="X40" i="3" s="1"/>
  <c r="U198" i="4"/>
  <c r="Y207" i="3" s="1"/>
  <c r="X341" i="4"/>
  <c r="T141" i="4"/>
  <c r="X150" i="3" s="1"/>
  <c r="T241" i="4"/>
  <c r="X250" i="3" s="1"/>
  <c r="T116" i="4"/>
  <c r="X125" i="3" s="1"/>
  <c r="T87" i="4"/>
  <c r="T177" i="4"/>
  <c r="X186" i="3" s="1"/>
  <c r="Y95" i="4"/>
  <c r="X185" i="4"/>
  <c r="T428" i="4"/>
  <c r="X437" i="3" s="1"/>
  <c r="T39" i="4"/>
  <c r="X48" i="3" s="1"/>
  <c r="T23" i="4"/>
  <c r="X32" i="3" s="1"/>
  <c r="X15" i="4"/>
  <c r="T48" i="4"/>
  <c r="X57" i="3" s="1"/>
  <c r="X5" i="4"/>
  <c r="AA5" i="4" s="1"/>
  <c r="U5" i="4"/>
  <c r="X309" i="4"/>
  <c r="X242" i="4"/>
  <c r="X81" i="4"/>
  <c r="X283" i="4"/>
  <c r="Y199" i="4"/>
  <c r="U82" i="4"/>
  <c r="Y91" i="3" s="1"/>
  <c r="T117" i="4"/>
  <c r="X126" i="3" s="1"/>
  <c r="U26" i="4"/>
  <c r="Y35" i="3" s="1"/>
  <c r="T406" i="4"/>
  <c r="X415" i="3" s="1"/>
  <c r="T189" i="4"/>
  <c r="X198" i="3" s="1"/>
  <c r="U56" i="4"/>
  <c r="Y65" i="3" s="1"/>
  <c r="Y435" i="4"/>
  <c r="U444" i="4"/>
  <c r="Y453" i="3" s="1"/>
  <c r="U86" i="4"/>
  <c r="X9" i="4"/>
  <c r="T9" i="4"/>
  <c r="X18" i="3" s="1"/>
  <c r="U457" i="4"/>
  <c r="Y466" i="3" s="1"/>
  <c r="T368" i="4"/>
  <c r="X377" i="3" s="1"/>
  <c r="U403" i="4"/>
  <c r="Y412" i="3" s="1"/>
  <c r="U323" i="4"/>
  <c r="Y332" i="3" s="1"/>
  <c r="X145" i="4"/>
  <c r="T321" i="4"/>
  <c r="X330" i="3" s="1"/>
  <c r="T7" i="4"/>
  <c r="X16" i="3" s="1"/>
  <c r="X167" i="4"/>
  <c r="U332" i="4"/>
  <c r="Y341" i="3" s="1"/>
  <c r="T389" i="4"/>
  <c r="X398" i="3" s="1"/>
  <c r="T109" i="4"/>
  <c r="X118" i="3" s="1"/>
  <c r="U37" i="4"/>
  <c r="Y46" i="3" s="1"/>
  <c r="X125" i="4"/>
  <c r="X83" i="4"/>
  <c r="T296" i="4"/>
  <c r="X305" i="3" s="1"/>
  <c r="Y325" i="4"/>
  <c r="T323" i="4"/>
  <c r="X332" i="3" s="1"/>
  <c r="T244" i="4"/>
  <c r="X253" i="3" s="1"/>
  <c r="T61" i="4"/>
  <c r="X70" i="3" s="1"/>
  <c r="T86" i="4"/>
  <c r="X86" i="4"/>
  <c r="X91" i="4"/>
  <c r="Y21" i="4"/>
  <c r="X47" i="4"/>
  <c r="T362" i="4"/>
  <c r="X371" i="3" s="1"/>
  <c r="X127" i="4"/>
  <c r="Y42" i="4"/>
  <c r="X443" i="4"/>
  <c r="U29" i="4"/>
  <c r="Y38" i="3" s="1"/>
  <c r="T218" i="4"/>
  <c r="X227" i="3" s="1"/>
  <c r="Y100" i="4"/>
  <c r="X10" i="4"/>
  <c r="U13" i="4"/>
  <c r="Y22" i="3" s="1"/>
  <c r="T287" i="4"/>
  <c r="X296" i="3" s="1"/>
  <c r="Y212" i="4"/>
  <c r="T122" i="4"/>
  <c r="X131" i="3" s="1"/>
  <c r="Y127" i="4"/>
  <c r="U45" i="4"/>
  <c r="Y54" i="3" s="1"/>
  <c r="X359" i="4"/>
  <c r="U398" i="4"/>
  <c r="Y407" i="3" s="1"/>
  <c r="U166" i="4"/>
  <c r="Y175" i="3" s="1"/>
  <c r="T387" i="4"/>
  <c r="X396" i="3" s="1"/>
  <c r="X269" i="4"/>
  <c r="T69" i="4"/>
  <c r="X78" i="3" s="1"/>
  <c r="X272" i="4"/>
  <c r="Y139" i="4"/>
  <c r="T365" i="4"/>
  <c r="X374" i="3" s="1"/>
  <c r="U91" i="4"/>
  <c r="Y100" i="3" s="1"/>
  <c r="T50" i="4"/>
  <c r="X59" i="3" s="1"/>
  <c r="Y223" i="4"/>
  <c r="Y125" i="4"/>
  <c r="T65" i="4"/>
  <c r="X74" i="3" s="1"/>
  <c r="T364" i="4"/>
  <c r="X373" i="3" s="1"/>
  <c r="U314" i="4"/>
  <c r="Y323" i="3" s="1"/>
  <c r="T294" i="4"/>
  <c r="X303" i="3" s="1"/>
  <c r="U251" i="4"/>
  <c r="Y260" i="3" s="1"/>
  <c r="U53" i="4"/>
  <c r="Y62" i="3" s="1"/>
  <c r="Y97" i="4"/>
  <c r="U359" i="4"/>
  <c r="Y368" i="3" s="1"/>
  <c r="U342" i="4"/>
  <c r="Y351" i="3" s="1"/>
  <c r="T331" i="4"/>
  <c r="X340" i="3" s="1"/>
  <c r="Y269" i="4"/>
  <c r="U60" i="4"/>
  <c r="Y69" i="3" s="1"/>
  <c r="X274" i="4"/>
  <c r="T425" i="4"/>
  <c r="X434" i="3" s="1"/>
  <c r="T317" i="4"/>
  <c r="X326" i="3" s="1"/>
  <c r="T319" i="4"/>
  <c r="X328" i="3" s="1"/>
  <c r="U6" i="4"/>
  <c r="T401" i="4"/>
  <c r="X410" i="3" s="1"/>
  <c r="Y341" i="4"/>
  <c r="Y123" i="4"/>
  <c r="T98" i="4"/>
  <c r="X107" i="3" s="1"/>
  <c r="Y330" i="4"/>
  <c r="U8" i="4"/>
  <c r="Y17" i="3" s="1"/>
  <c r="Y308" i="4"/>
  <c r="Y140" i="4"/>
  <c r="X396" i="4"/>
  <c r="Y189" i="4"/>
  <c r="T426" i="4"/>
  <c r="X435" i="3" s="1"/>
  <c r="U420" i="4"/>
  <c r="Y429" i="3" s="1"/>
  <c r="Y385" i="4"/>
  <c r="U173" i="4"/>
  <c r="Y182" i="3" s="1"/>
  <c r="X89" i="4"/>
  <c r="U126" i="4"/>
  <c r="Y135" i="3" s="1"/>
  <c r="U315" i="4"/>
  <c r="Y324" i="3" s="1"/>
  <c r="U298" i="4"/>
  <c r="Y307" i="3" s="1"/>
  <c r="U135" i="4"/>
  <c r="Y144" i="3" s="1"/>
  <c r="AD296" i="4"/>
  <c r="AC344" i="4"/>
  <c r="Y426" i="4"/>
  <c r="Y431" i="4"/>
  <c r="X328" i="4"/>
  <c r="U429" i="4"/>
  <c r="Y438" i="3" s="1"/>
  <c r="Y101" i="4"/>
  <c r="T14" i="4"/>
  <c r="X23" i="3" s="1"/>
  <c r="Y23" i="4"/>
  <c r="Y161" i="4"/>
  <c r="Y257" i="4"/>
  <c r="AD143" i="4"/>
  <c r="U157" i="4"/>
  <c r="Y166" i="3" s="1"/>
  <c r="X53" i="4"/>
  <c r="U463" i="4"/>
  <c r="Y472" i="3" s="1"/>
  <c r="U462" i="4"/>
  <c r="Y471" i="3" s="1"/>
  <c r="U235" i="4"/>
  <c r="Y244" i="3" s="1"/>
  <c r="X255" i="4"/>
  <c r="X202" i="4"/>
  <c r="X105" i="4"/>
  <c r="U434" i="4"/>
  <c r="Y443" i="3" s="1"/>
  <c r="Y109" i="4"/>
  <c r="Y55" i="4"/>
  <c r="U171" i="4"/>
  <c r="Y180" i="3" s="1"/>
  <c r="U10" i="4"/>
  <c r="Y19" i="3" s="1"/>
  <c r="U121" i="4"/>
  <c r="Y130" i="3" s="1"/>
  <c r="T129" i="4"/>
  <c r="X138" i="3" s="1"/>
  <c r="T149" i="4"/>
  <c r="X158" i="3" s="1"/>
  <c r="T463" i="4"/>
  <c r="X472" i="3" s="1"/>
  <c r="Y316" i="4"/>
  <c r="AA316" i="4" s="1"/>
  <c r="X188" i="4"/>
  <c r="AD390" i="4"/>
  <c r="T201" i="4"/>
  <c r="X210" i="3" s="1"/>
  <c r="V433" i="4"/>
  <c r="Z442" i="3" s="1"/>
  <c r="Y461" i="4"/>
  <c r="U228" i="4"/>
  <c r="Y237" i="3" s="1"/>
  <c r="Y102" i="4"/>
  <c r="X24" i="4"/>
  <c r="Y142" i="4"/>
  <c r="U411" i="4"/>
  <c r="Y420" i="3" s="1"/>
  <c r="X399" i="4"/>
  <c r="Y433" i="4"/>
  <c r="AA433" i="4" s="1"/>
  <c r="T239" i="4"/>
  <c r="X248" i="3" s="1"/>
  <c r="U194" i="4"/>
  <c r="Y203" i="3" s="1"/>
  <c r="Y273" i="4"/>
  <c r="X108" i="4"/>
  <c r="Y80" i="4"/>
  <c r="AD307" i="4"/>
  <c r="AD317" i="4"/>
  <c r="AD230" i="4"/>
  <c r="Y352" i="4"/>
  <c r="X227" i="4"/>
  <c r="X245" i="4"/>
  <c r="Y297" i="4"/>
  <c r="T370" i="4"/>
  <c r="X379" i="3" s="1"/>
  <c r="Z194" i="4"/>
  <c r="AA194" i="4" s="1"/>
  <c r="U345" i="4"/>
  <c r="Y354" i="3" s="1"/>
  <c r="Y266" i="4"/>
  <c r="X276" i="4"/>
  <c r="Y71" i="4"/>
  <c r="U98" i="4"/>
  <c r="Y107" i="3" s="1"/>
  <c r="Y438" i="4"/>
  <c r="Y288" i="4"/>
  <c r="X223" i="4"/>
  <c r="U174" i="4"/>
  <c r="Y183" i="3" s="1"/>
  <c r="U49" i="4"/>
  <c r="Y58" i="3" s="1"/>
  <c r="X308" i="4"/>
  <c r="X267" i="4"/>
  <c r="Y349" i="4"/>
  <c r="U277" i="4"/>
  <c r="Y286" i="3" s="1"/>
  <c r="U106" i="4"/>
  <c r="Y115" i="3" s="1"/>
  <c r="T293" i="4"/>
  <c r="X302" i="3" s="1"/>
  <c r="Y451" i="4"/>
  <c r="X437" i="4"/>
  <c r="T410" i="4"/>
  <c r="X419" i="3" s="1"/>
  <c r="U397" i="4"/>
  <c r="Y406" i="3" s="1"/>
  <c r="Y370" i="4"/>
  <c r="X347" i="4"/>
  <c r="X334" i="4"/>
  <c r="X303" i="4"/>
  <c r="U290" i="4"/>
  <c r="Y299" i="3" s="1"/>
  <c r="T265" i="4"/>
  <c r="X274" i="3" s="1"/>
  <c r="U284" i="4"/>
  <c r="Y293" i="3" s="1"/>
  <c r="T263" i="4"/>
  <c r="X272" i="3" s="1"/>
  <c r="Y292" i="4"/>
  <c r="Y93" i="4"/>
  <c r="T79" i="4"/>
  <c r="X88" i="3" s="1"/>
  <c r="U107" i="4"/>
  <c r="Y116" i="3" s="1"/>
  <c r="Y234" i="4"/>
  <c r="Y395" i="4"/>
  <c r="Y233" i="4"/>
  <c r="U96" i="4"/>
  <c r="Y105" i="3" s="1"/>
  <c r="Y241" i="4"/>
  <c r="Y183" i="4"/>
  <c r="T356" i="4"/>
  <c r="X365" i="3" s="1"/>
  <c r="Y289" i="4"/>
  <c r="U263" i="4"/>
  <c r="Y272" i="3" s="1"/>
  <c r="AC258" i="4"/>
  <c r="G267" i="3"/>
  <c r="Y414" i="4"/>
  <c r="U351" i="4"/>
  <c r="Y360" i="3" s="1"/>
  <c r="T382" i="4"/>
  <c r="X391" i="3" s="1"/>
  <c r="Y280" i="4"/>
  <c r="U165" i="4"/>
  <c r="Y174" i="3" s="1"/>
  <c r="Y68" i="4"/>
  <c r="T220" i="4"/>
  <c r="X229" i="3" s="1"/>
  <c r="T170" i="4"/>
  <c r="X179" i="3" s="1"/>
  <c r="U150" i="4"/>
  <c r="Y159" i="3" s="1"/>
  <c r="X262" i="4"/>
  <c r="Y409" i="4"/>
  <c r="X446" i="4"/>
  <c r="U354" i="4"/>
  <c r="Y363" i="3" s="1"/>
  <c r="T300" i="4"/>
  <c r="X309" i="3" s="1"/>
  <c r="U299" i="4"/>
  <c r="Y308" i="3" s="1"/>
  <c r="T252" i="4"/>
  <c r="X261" i="3" s="1"/>
  <c r="X154" i="4"/>
  <c r="X200" i="4"/>
  <c r="U149" i="4"/>
  <c r="Y158" i="3" s="1"/>
  <c r="Y331" i="4"/>
  <c r="X225" i="4"/>
  <c r="U147" i="4"/>
  <c r="Y156" i="3" s="1"/>
  <c r="X384" i="4"/>
  <c r="Y357" i="4"/>
  <c r="T237" i="4"/>
  <c r="X246" i="3" s="1"/>
  <c r="T168" i="4"/>
  <c r="X177" i="3" s="1"/>
  <c r="U387" i="4"/>
  <c r="Y396" i="3" s="1"/>
  <c r="Y217" i="4"/>
  <c r="Y83" i="4"/>
  <c r="Y36" i="4"/>
  <c r="X226" i="4"/>
  <c r="U275" i="4"/>
  <c r="Y284" i="3" s="1"/>
  <c r="X448" i="4"/>
  <c r="U430" i="4"/>
  <c r="Y439" i="3" s="1"/>
  <c r="U421" i="4"/>
  <c r="Y430" i="3" s="1"/>
  <c r="T409" i="4"/>
  <c r="X418" i="3" s="1"/>
  <c r="T348" i="4"/>
  <c r="X357" i="3" s="1"/>
  <c r="U355" i="4"/>
  <c r="Y364" i="3" s="1"/>
  <c r="U392" i="4"/>
  <c r="Y401" i="3" s="1"/>
  <c r="T344" i="4"/>
  <c r="X353" i="3" s="1"/>
  <c r="Y329" i="4"/>
  <c r="T329" i="4"/>
  <c r="X338" i="3" s="1"/>
  <c r="T299" i="4"/>
  <c r="X308" i="3" s="1"/>
  <c r="Y281" i="4"/>
  <c r="Y265" i="4"/>
  <c r="Y274" i="4"/>
  <c r="U207" i="4"/>
  <c r="Y216" i="3" s="1"/>
  <c r="X246" i="4"/>
  <c r="X171" i="4"/>
  <c r="X130" i="4"/>
  <c r="Y200" i="4"/>
  <c r="Y172" i="4"/>
  <c r="T75" i="4"/>
  <c r="X84" i="3" s="1"/>
  <c r="T97" i="4"/>
  <c r="X106" i="3" s="1"/>
  <c r="T68" i="4"/>
  <c r="X77" i="3" s="1"/>
  <c r="Y79" i="4"/>
  <c r="U90" i="4"/>
  <c r="Y99" i="3" s="1"/>
  <c r="U88" i="4"/>
  <c r="Y97" i="3" s="1"/>
  <c r="Y18" i="4"/>
  <c r="Y33" i="4"/>
  <c r="T28" i="4"/>
  <c r="X37" i="3" s="1"/>
  <c r="U175" i="4"/>
  <c r="Y184" i="3" s="1"/>
  <c r="U134" i="4"/>
  <c r="Y143" i="3" s="1"/>
  <c r="X281" i="4"/>
  <c r="U460" i="4"/>
  <c r="Y469" i="3" s="1"/>
  <c r="T442" i="4"/>
  <c r="X451" i="3" s="1"/>
  <c r="X455" i="4"/>
  <c r="U428" i="4"/>
  <c r="Y437" i="3" s="1"/>
  <c r="T432" i="4"/>
  <c r="X441" i="3" s="1"/>
  <c r="T458" i="4"/>
  <c r="X467" i="3" s="1"/>
  <c r="T424" i="4"/>
  <c r="X433" i="3" s="1"/>
  <c r="X402" i="4"/>
  <c r="T377" i="4"/>
  <c r="X386" i="3" s="1"/>
  <c r="U378" i="4"/>
  <c r="Y387" i="3" s="1"/>
  <c r="X336" i="4"/>
  <c r="U337" i="4"/>
  <c r="Y346" i="3" s="1"/>
  <c r="Y344" i="4"/>
  <c r="AA344" i="4" s="1"/>
  <c r="T324" i="4"/>
  <c r="X333" i="3" s="1"/>
  <c r="U320" i="4"/>
  <c r="Y329" i="3" s="1"/>
  <c r="Y313" i="4"/>
  <c r="X264" i="4"/>
  <c r="U291" i="4"/>
  <c r="Y300" i="3" s="1"/>
  <c r="U243" i="4"/>
  <c r="Y252" i="3" s="1"/>
  <c r="X164" i="4"/>
  <c r="T172" i="4"/>
  <c r="X181" i="3" s="1"/>
  <c r="T148" i="4"/>
  <c r="X157" i="3" s="1"/>
  <c r="T136" i="4"/>
  <c r="X145" i="3" s="1"/>
  <c r="X34" i="4"/>
  <c r="X20" i="4"/>
  <c r="X59" i="4"/>
  <c r="T289" i="4"/>
  <c r="X298" i="3" s="1"/>
  <c r="Y156" i="4"/>
  <c r="U244" i="4"/>
  <c r="Y253" i="3" s="1"/>
  <c r="Y169" i="4"/>
  <c r="AA149" i="4"/>
  <c r="T152" i="4"/>
  <c r="X161" i="3" s="1"/>
  <c r="Y34" i="4"/>
  <c r="T49" i="4"/>
  <c r="X58" i="3" s="1"/>
  <c r="X17" i="4"/>
  <c r="X107" i="4"/>
  <c r="X139" i="4"/>
  <c r="U388" i="4"/>
  <c r="Y397" i="3" s="1"/>
  <c r="T431" i="4"/>
  <c r="X440" i="3" s="1"/>
  <c r="Y364" i="4"/>
  <c r="X320" i="4"/>
  <c r="T286" i="4"/>
  <c r="X295" i="3" s="1"/>
  <c r="Y264" i="4"/>
  <c r="T212" i="4"/>
  <c r="X221" i="3" s="1"/>
  <c r="X405" i="4"/>
  <c r="U410" i="4"/>
  <c r="Y419" i="3" s="1"/>
  <c r="U7" i="4"/>
  <c r="Y16" i="3" s="1"/>
  <c r="U423" i="4"/>
  <c r="Y432" i="3" s="1"/>
  <c r="U326" i="4"/>
  <c r="Y335" i="3" s="1"/>
  <c r="T355" i="4"/>
  <c r="X364" i="3" s="1"/>
  <c r="T240" i="4"/>
  <c r="X249" i="3" s="1"/>
  <c r="T169" i="4"/>
  <c r="X178" i="3" s="1"/>
  <c r="T11" i="4"/>
  <c r="X20" i="3" s="1"/>
  <c r="U441" i="4"/>
  <c r="Y450" i="3" s="1"/>
  <c r="U77" i="4"/>
  <c r="Y86" i="3" s="1"/>
  <c r="U366" i="4"/>
  <c r="Y375" i="3" s="1"/>
  <c r="U209" i="4"/>
  <c r="Y218" i="3" s="1"/>
  <c r="T416" i="4"/>
  <c r="X425" i="3" s="1"/>
  <c r="T352" i="4"/>
  <c r="X361" i="3" s="1"/>
  <c r="U293" i="4"/>
  <c r="Y302" i="3" s="1"/>
  <c r="T314" i="4"/>
  <c r="X323" i="3" s="1"/>
  <c r="T393" i="4"/>
  <c r="X402" i="3" s="1"/>
  <c r="U407" i="4"/>
  <c r="Y416" i="3" s="1"/>
  <c r="U399" i="4"/>
  <c r="Y408" i="3" s="1"/>
  <c r="T338" i="4"/>
  <c r="X347" i="3" s="1"/>
  <c r="X151" i="4"/>
  <c r="Y84" i="4"/>
  <c r="T22" i="4"/>
  <c r="X31" i="3" s="1"/>
  <c r="Y259" i="4"/>
  <c r="Y412" i="4"/>
  <c r="U338" i="4"/>
  <c r="Y347" i="3" s="1"/>
  <c r="T311" i="4"/>
  <c r="X320" i="3" s="1"/>
  <c r="Y260" i="4"/>
  <c r="X435" i="4"/>
  <c r="U31" i="4"/>
  <c r="Y40" i="3" s="1"/>
  <c r="AD150" i="4"/>
  <c r="AD233" i="4"/>
  <c r="AD223" i="4"/>
  <c r="U347" i="4"/>
  <c r="Y356" i="3" s="1"/>
  <c r="U9" i="4"/>
  <c r="Y18" i="3" s="1"/>
  <c r="Y9" i="4"/>
  <c r="T258" i="4"/>
  <c r="X267" i="3" s="1"/>
  <c r="X258" i="4"/>
  <c r="Y202" i="4"/>
  <c r="U202" i="4"/>
  <c r="Y211" i="3" s="1"/>
  <c r="X199" i="4"/>
  <c r="T199" i="4"/>
  <c r="X208" i="3" s="1"/>
  <c r="T466" i="4"/>
  <c r="X475" i="3" s="1"/>
  <c r="Y454" i="4"/>
  <c r="Y391" i="4"/>
  <c r="T335" i="4"/>
  <c r="X344" i="3" s="1"/>
  <c r="X313" i="4"/>
  <c r="Y220" i="4"/>
  <c r="U220" i="4"/>
  <c r="Y229" i="3" s="1"/>
  <c r="X195" i="4"/>
  <c r="T195" i="4"/>
  <c r="X204" i="3" s="1"/>
  <c r="Y152" i="4"/>
  <c r="U152" i="4"/>
  <c r="Y161" i="3" s="1"/>
  <c r="T64" i="4"/>
  <c r="X73" i="3" s="1"/>
  <c r="U11" i="4"/>
  <c r="Y20" i="3" s="1"/>
  <c r="Y11" i="4"/>
  <c r="U459" i="4"/>
  <c r="Y468" i="3" s="1"/>
  <c r="Y459" i="4"/>
  <c r="Y437" i="4"/>
  <c r="T353" i="4"/>
  <c r="X362" i="3" s="1"/>
  <c r="X392" i="4"/>
  <c r="U373" i="4"/>
  <c r="Y382" i="3" s="1"/>
  <c r="X318" i="4"/>
  <c r="T302" i="4"/>
  <c r="X311" i="3" s="1"/>
  <c r="X208" i="4"/>
  <c r="T208" i="4"/>
  <c r="X217" i="3" s="1"/>
  <c r="X45" i="4"/>
  <c r="T45" i="4"/>
  <c r="X54" i="3" s="1"/>
  <c r="X72" i="4"/>
  <c r="T72" i="4"/>
  <c r="X81" i="3" s="1"/>
  <c r="X90" i="4"/>
  <c r="T90" i="4"/>
  <c r="X99" i="3" s="1"/>
  <c r="Y17" i="4"/>
  <c r="U17" i="4"/>
  <c r="Y26" i="3" s="1"/>
  <c r="U287" i="4"/>
  <c r="Y296" i="3" s="1"/>
  <c r="Y287" i="4"/>
  <c r="X85" i="4"/>
  <c r="T85" i="4"/>
  <c r="X96" i="3" s="1"/>
  <c r="Y300" i="4"/>
  <c r="U300" i="4"/>
  <c r="Y309" i="3" s="1"/>
  <c r="Y159" i="4"/>
  <c r="U159" i="4"/>
  <c r="Y168" i="3" s="1"/>
  <c r="U181" i="4"/>
  <c r="Y190" i="3" s="1"/>
  <c r="T95" i="4"/>
  <c r="X104" i="3" s="1"/>
  <c r="X95" i="4"/>
  <c r="T327" i="4"/>
  <c r="X336" i="3" s="1"/>
  <c r="Z74" i="4"/>
  <c r="V74" i="4"/>
  <c r="Z83" i="3" s="1"/>
  <c r="X467" i="4"/>
  <c r="U464" i="4"/>
  <c r="Y473" i="3" s="1"/>
  <c r="T447" i="4"/>
  <c r="X456" i="3" s="1"/>
  <c r="X373" i="4"/>
  <c r="U294" i="4"/>
  <c r="Y303" i="3" s="1"/>
  <c r="X298" i="4"/>
  <c r="T298" i="4"/>
  <c r="X307" i="3" s="1"/>
  <c r="Y236" i="4"/>
  <c r="U236" i="4"/>
  <c r="Y245" i="3" s="1"/>
  <c r="Y219" i="4"/>
  <c r="X228" i="4"/>
  <c r="T228" i="4"/>
  <c r="X237" i="3" s="1"/>
  <c r="Y206" i="4"/>
  <c r="U206" i="4"/>
  <c r="Y215" i="3" s="1"/>
  <c r="T120" i="4"/>
  <c r="X129" i="3" s="1"/>
  <c r="X120" i="4"/>
  <c r="X37" i="4"/>
  <c r="X60" i="4"/>
  <c r="X12" i="4"/>
  <c r="T12" i="4"/>
  <c r="X21" i="3" s="1"/>
  <c r="Y27" i="4"/>
  <c r="U27" i="4"/>
  <c r="Y36" i="3" s="1"/>
  <c r="U201" i="4"/>
  <c r="Y210" i="3" s="1"/>
  <c r="Y201" i="4"/>
  <c r="T153" i="4"/>
  <c r="X162" i="3" s="1"/>
  <c r="X153" i="4"/>
  <c r="U447" i="4"/>
  <c r="Y456" i="3" s="1"/>
  <c r="Y445" i="4"/>
  <c r="U455" i="4"/>
  <c r="Y464" i="3" s="1"/>
  <c r="X422" i="4"/>
  <c r="T423" i="4"/>
  <c r="X432" i="3" s="1"/>
  <c r="T407" i="4"/>
  <c r="X416" i="3" s="1"/>
  <c r="T343" i="4"/>
  <c r="X352" i="3" s="1"/>
  <c r="U311" i="4"/>
  <c r="Y320" i="3" s="1"/>
  <c r="T186" i="4"/>
  <c r="X195" i="3" s="1"/>
  <c r="X186" i="4"/>
  <c r="X58" i="4"/>
  <c r="T58" i="4"/>
  <c r="X67" i="3" s="1"/>
  <c r="Y28" i="4"/>
  <c r="U28" i="4"/>
  <c r="Y37" i="3" s="1"/>
  <c r="Y16" i="4"/>
  <c r="U16" i="4"/>
  <c r="Y25" i="3" s="1"/>
  <c r="T450" i="4"/>
  <c r="X459" i="3" s="1"/>
  <c r="T363" i="4"/>
  <c r="X372" i="3" s="1"/>
  <c r="Y336" i="4"/>
  <c r="T305" i="4"/>
  <c r="X314" i="3" s="1"/>
  <c r="X295" i="4"/>
  <c r="T295" i="4"/>
  <c r="X304" i="3" s="1"/>
  <c r="X224" i="4"/>
  <c r="T224" i="4"/>
  <c r="X233" i="3" s="1"/>
  <c r="Y283" i="4"/>
  <c r="U283" i="4"/>
  <c r="Y292" i="3" s="1"/>
  <c r="U176" i="4"/>
  <c r="Y185" i="3" s="1"/>
  <c r="Y176" i="4"/>
  <c r="X38" i="4"/>
  <c r="T38" i="4"/>
  <c r="X47" i="3" s="1"/>
  <c r="T388" i="4"/>
  <c r="X397" i="3" s="1"/>
  <c r="X388" i="4"/>
  <c r="Y99" i="4"/>
  <c r="U99" i="4"/>
  <c r="Y108" i="3" s="1"/>
  <c r="X278" i="4"/>
  <c r="T278" i="4"/>
  <c r="X287" i="3" s="1"/>
  <c r="X206" i="4"/>
  <c r="T206" i="4"/>
  <c r="X215" i="3" s="1"/>
  <c r="T430" i="4"/>
  <c r="X439" i="3" s="1"/>
  <c r="T421" i="4"/>
  <c r="X430" i="3" s="1"/>
  <c r="X400" i="4"/>
  <c r="Y360" i="4"/>
  <c r="T354" i="4"/>
  <c r="X363" i="3" s="1"/>
  <c r="Y317" i="4"/>
  <c r="Y324" i="4"/>
  <c r="Y252" i="4"/>
  <c r="Y245" i="4"/>
  <c r="U245" i="4"/>
  <c r="Y254" i="3" s="1"/>
  <c r="X70" i="4"/>
  <c r="T70" i="4"/>
  <c r="X79" i="3" s="1"/>
  <c r="U333" i="4"/>
  <c r="Y342" i="3" s="1"/>
  <c r="Y333" i="4"/>
  <c r="X404" i="4"/>
  <c r="T404" i="4"/>
  <c r="X413" i="3" s="1"/>
  <c r="Y145" i="4"/>
  <c r="U145" i="4"/>
  <c r="Y154" i="3" s="1"/>
  <c r="Y350" i="4"/>
  <c r="Y246" i="4"/>
  <c r="U246" i="4"/>
  <c r="Y255" i="3" s="1"/>
  <c r="Y418" i="4"/>
  <c r="X369" i="4"/>
  <c r="U262" i="4"/>
  <c r="Y271" i="3" s="1"/>
  <c r="Y182" i="4"/>
  <c r="T214" i="4"/>
  <c r="X223" i="3" s="1"/>
  <c r="U39" i="4"/>
  <c r="Y48" i="3" s="1"/>
  <c r="U255" i="4"/>
  <c r="Y264" i="3" s="1"/>
  <c r="Y160" i="4"/>
  <c r="T131" i="4"/>
  <c r="X140" i="3" s="1"/>
  <c r="U136" i="4"/>
  <c r="Y145" i="3" s="1"/>
  <c r="T176" i="4"/>
  <c r="X185" i="3" s="1"/>
  <c r="Y114" i="4"/>
  <c r="U187" i="4"/>
  <c r="Y196" i="3" s="1"/>
  <c r="U51" i="4"/>
  <c r="Y60" i="3" s="1"/>
  <c r="T30" i="4"/>
  <c r="X39" i="3" s="1"/>
  <c r="T52" i="4"/>
  <c r="X61" i="3" s="1"/>
  <c r="AD113" i="4"/>
  <c r="X376" i="4"/>
  <c r="T376" i="4"/>
  <c r="X385" i="3" s="1"/>
  <c r="Y167" i="4"/>
  <c r="U167" i="4"/>
  <c r="Y176" i="3" s="1"/>
  <c r="T288" i="4"/>
  <c r="X297" i="3" s="1"/>
  <c r="U197" i="4"/>
  <c r="Y206" i="3" s="1"/>
  <c r="T216" i="4"/>
  <c r="X225" i="3" s="1"/>
  <c r="Y203" i="4"/>
  <c r="X162" i="4"/>
  <c r="Y148" i="4"/>
  <c r="X96" i="4"/>
  <c r="U64" i="4"/>
  <c r="Y73" i="3" s="1"/>
  <c r="X452" i="4"/>
  <c r="T452" i="4"/>
  <c r="X461" i="3" s="1"/>
  <c r="U396" i="4"/>
  <c r="Y405" i="3" s="1"/>
  <c r="Y396" i="4"/>
  <c r="U339" i="4"/>
  <c r="Y348" i="3" s="1"/>
  <c r="Y339" i="4"/>
  <c r="T133" i="4"/>
  <c r="X142" i="3" s="1"/>
  <c r="X133" i="4"/>
  <c r="U111" i="4"/>
  <c r="Y120" i="3" s="1"/>
  <c r="Y15" i="4"/>
  <c r="U15" i="4"/>
  <c r="Y24" i="3" s="1"/>
  <c r="U402" i="4"/>
  <c r="Y411" i="3" s="1"/>
  <c r="X197" i="4"/>
  <c r="X126" i="4"/>
  <c r="U186" i="4"/>
  <c r="Y195" i="3" s="1"/>
  <c r="T211" i="4"/>
  <c r="X220" i="3" s="1"/>
  <c r="T132" i="4"/>
  <c r="X141" i="3" s="1"/>
  <c r="Y128" i="4"/>
  <c r="Y168" i="4"/>
  <c r="U163" i="4"/>
  <c r="Y172" i="3" s="1"/>
  <c r="X44" i="4"/>
  <c r="X36" i="4"/>
  <c r="AD312" i="4"/>
  <c r="Y443" i="4"/>
  <c r="U443" i="4"/>
  <c r="Y452" i="3" s="1"/>
  <c r="Y238" i="4"/>
  <c r="U238" i="4"/>
  <c r="Y247" i="3" s="1"/>
  <c r="V316" i="4"/>
  <c r="Z325" i="3" s="1"/>
  <c r="Y191" i="4"/>
  <c r="U218" i="4"/>
  <c r="Y227" i="3" s="1"/>
  <c r="Y218" i="4"/>
  <c r="Y137" i="4"/>
  <c r="U137" i="4"/>
  <c r="Y146" i="3" s="1"/>
  <c r="X222" i="4"/>
  <c r="Y69" i="4"/>
  <c r="U69" i="4"/>
  <c r="Y78" i="3" s="1"/>
  <c r="U66" i="4"/>
  <c r="Y75" i="3" s="1"/>
  <c r="U57" i="4"/>
  <c r="Y66" i="3" s="1"/>
  <c r="Y44" i="4"/>
  <c r="AD176" i="4"/>
  <c r="AD286" i="4"/>
  <c r="AD348" i="4"/>
  <c r="U285" i="4"/>
  <c r="Y294" i="3" s="1"/>
  <c r="Y348" i="4"/>
  <c r="X135" i="4"/>
  <c r="U254" i="4"/>
  <c r="Y263" i="3" s="1"/>
  <c r="Y254" i="4"/>
  <c r="X436" i="4"/>
  <c r="T436" i="4"/>
  <c r="X445" i="3" s="1"/>
  <c r="U210" i="4"/>
  <c r="Y219" i="3" s="1"/>
  <c r="Y210" i="4"/>
  <c r="Y190" i="4"/>
  <c r="U190" i="4"/>
  <c r="Y199" i="3" s="1"/>
  <c r="T73" i="4"/>
  <c r="X82" i="3" s="1"/>
  <c r="X73" i="4"/>
  <c r="U78" i="4"/>
  <c r="Y87" i="3" s="1"/>
  <c r="X62" i="4"/>
  <c r="U19" i="4"/>
  <c r="Y28" i="3" s="1"/>
  <c r="U59" i="4"/>
  <c r="Y68" i="3" s="1"/>
  <c r="AD453" i="4"/>
  <c r="AD203" i="4"/>
  <c r="AD249" i="4"/>
  <c r="AD246" i="4"/>
  <c r="T358" i="4"/>
  <c r="X367" i="3" s="1"/>
  <c r="X358" i="4"/>
  <c r="U417" i="4"/>
  <c r="Y426" i="3" s="1"/>
  <c r="Y417" i="4"/>
  <c r="U226" i="4"/>
  <c r="Y235" i="3" s="1"/>
  <c r="Y226" i="4"/>
  <c r="U404" i="4"/>
  <c r="Y413" i="3" s="1"/>
  <c r="Y404" i="4"/>
  <c r="U312" i="4"/>
  <c r="Y321" i="3" s="1"/>
  <c r="Y129" i="4"/>
  <c r="U129" i="4"/>
  <c r="Y138" i="3" s="1"/>
  <c r="X397" i="4"/>
  <c r="Y103" i="4"/>
  <c r="U103" i="4"/>
  <c r="Y112" i="3" s="1"/>
  <c r="Y47" i="4"/>
  <c r="U47" i="4"/>
  <c r="Y56" i="3" s="1"/>
  <c r="X6" i="4"/>
  <c r="AA6" i="4" s="1"/>
  <c r="T6" i="4"/>
  <c r="Y249" i="4"/>
  <c r="AA112" i="4"/>
  <c r="AC75" i="4"/>
  <c r="G84" i="3"/>
  <c r="Y319" i="4"/>
  <c r="AC433" i="4"/>
  <c r="G442" i="3"/>
  <c r="AD433" i="4" s="1"/>
  <c r="AC345" i="4"/>
  <c r="G354" i="3"/>
  <c r="X462" i="4"/>
  <c r="X456" i="4"/>
  <c r="T427" i="4"/>
  <c r="X436" i="3" s="1"/>
  <c r="X427" i="4"/>
  <c r="U448" i="4"/>
  <c r="Y457" i="3" s="1"/>
  <c r="T439" i="4"/>
  <c r="X448" i="3" s="1"/>
  <c r="U413" i="4"/>
  <c r="Y422" i="3" s="1"/>
  <c r="Y413" i="4"/>
  <c r="Y405" i="4"/>
  <c r="U432" i="4"/>
  <c r="Y441" i="3" s="1"/>
  <c r="Z453" i="4"/>
  <c r="U424" i="4"/>
  <c r="Y433" i="3" s="1"/>
  <c r="T415" i="4"/>
  <c r="X424" i="3" s="1"/>
  <c r="T390" i="4"/>
  <c r="X399" i="3" s="1"/>
  <c r="X367" i="4"/>
  <c r="T367" i="4"/>
  <c r="X376" i="3" s="1"/>
  <c r="Y384" i="4"/>
  <c r="T381" i="4"/>
  <c r="X390" i="3" s="1"/>
  <c r="T349" i="4"/>
  <c r="X358" i="3" s="1"/>
  <c r="U363" i="4"/>
  <c r="Y372" i="3" s="1"/>
  <c r="T361" i="4"/>
  <c r="X370" i="3" s="1"/>
  <c r="T357" i="4"/>
  <c r="X366" i="3" s="1"/>
  <c r="V344" i="4"/>
  <c r="Z353" i="3" s="1"/>
  <c r="U335" i="4"/>
  <c r="Y344" i="3" s="1"/>
  <c r="T315" i="4"/>
  <c r="X324" i="3" s="1"/>
  <c r="Y296" i="4"/>
  <c r="U296" i="4"/>
  <c r="Y305" i="3" s="1"/>
  <c r="T310" i="4"/>
  <c r="X319" i="3" s="1"/>
  <c r="U303" i="4"/>
  <c r="Y312" i="3" s="1"/>
  <c r="Y301" i="4"/>
  <c r="U301" i="4"/>
  <c r="Y310" i="3" s="1"/>
  <c r="U268" i="4"/>
  <c r="Y277" i="3" s="1"/>
  <c r="X275" i="4"/>
  <c r="T268" i="4"/>
  <c r="X277" i="3" s="1"/>
  <c r="U267" i="4"/>
  <c r="Y276" i="3" s="1"/>
  <c r="T270" i="4"/>
  <c r="X279" i="3" s="1"/>
  <c r="T256" i="4"/>
  <c r="X265" i="3" s="1"/>
  <c r="Y214" i="4"/>
  <c r="U214" i="4"/>
  <c r="Y223" i="3" s="1"/>
  <c r="U221" i="4"/>
  <c r="Y230" i="3" s="1"/>
  <c r="Y213" i="4"/>
  <c r="U239" i="4"/>
  <c r="Y248" i="3" s="1"/>
  <c r="Y276" i="4"/>
  <c r="T247" i="4"/>
  <c r="X256" i="3" s="1"/>
  <c r="T204" i="4"/>
  <c r="X213" i="3" s="1"/>
  <c r="X192" i="4"/>
  <c r="U154" i="4"/>
  <c r="Y163" i="3" s="1"/>
  <c r="Y154" i="4"/>
  <c r="Y138" i="4"/>
  <c r="U138" i="4"/>
  <c r="Y147" i="3" s="1"/>
  <c r="U178" i="4"/>
  <c r="Y187" i="3" s="1"/>
  <c r="Y143" i="4"/>
  <c r="T205" i="4"/>
  <c r="X214" i="3" s="1"/>
  <c r="Y120" i="4"/>
  <c r="U112" i="4"/>
  <c r="Y121" i="3" s="1"/>
  <c r="X92" i="4"/>
  <c r="U116" i="4"/>
  <c r="Y125" i="3" s="1"/>
  <c r="T106" i="4"/>
  <c r="X115" i="3" s="1"/>
  <c r="T124" i="4"/>
  <c r="X133" i="3" s="1"/>
  <c r="X114" i="4"/>
  <c r="X187" i="4"/>
  <c r="Y170" i="4"/>
  <c r="T144" i="4"/>
  <c r="X153" i="3" s="1"/>
  <c r="T104" i="4"/>
  <c r="X113" i="3" s="1"/>
  <c r="U76" i="4"/>
  <c r="Y85" i="3" s="1"/>
  <c r="X78" i="4"/>
  <c r="U35" i="4"/>
  <c r="Y44" i="3" s="1"/>
  <c r="X13" i="4"/>
  <c r="T80" i="4"/>
  <c r="X89" i="3" s="1"/>
  <c r="Y20" i="4"/>
  <c r="U25" i="4"/>
  <c r="Y34" i="3" s="1"/>
  <c r="AC194" i="4"/>
  <c r="G203" i="3"/>
  <c r="AD194" i="4" s="1"/>
  <c r="AC195" i="4"/>
  <c r="G204" i="3"/>
  <c r="Y465" i="4"/>
  <c r="U465" i="4"/>
  <c r="Y474" i="3" s="1"/>
  <c r="Y353" i="4"/>
  <c r="AD343" i="4"/>
  <c r="U400" i="4"/>
  <c r="Y409" i="3" s="1"/>
  <c r="U304" i="4"/>
  <c r="Y313" i="3" s="1"/>
  <c r="Y304" i="4"/>
  <c r="X196" i="4"/>
  <c r="T179" i="4"/>
  <c r="X188" i="3" s="1"/>
  <c r="Y61" i="4"/>
  <c r="U61" i="4"/>
  <c r="Y70" i="3" s="1"/>
  <c r="U58" i="4"/>
  <c r="Y67" i="3" s="1"/>
  <c r="X18" i="4"/>
  <c r="U343" i="4"/>
  <c r="Y352" i="3" s="1"/>
  <c r="T282" i="4"/>
  <c r="X291" i="3" s="1"/>
  <c r="Y242" i="4"/>
  <c r="U242" i="4"/>
  <c r="Y251" i="3" s="1"/>
  <c r="X184" i="4"/>
  <c r="T155" i="4"/>
  <c r="X164" i="3" s="1"/>
  <c r="X155" i="4"/>
  <c r="U192" i="4"/>
  <c r="Y201" i="3" s="1"/>
  <c r="T178" i="4"/>
  <c r="X187" i="3" s="1"/>
  <c r="Y113" i="4"/>
  <c r="U113" i="4"/>
  <c r="Y122" i="3" s="1"/>
  <c r="X88" i="4"/>
  <c r="T465" i="4"/>
  <c r="X474" i="3" s="1"/>
  <c r="Y453" i="4"/>
  <c r="X440" i="4"/>
  <c r="X434" i="4"/>
  <c r="U439" i="4"/>
  <c r="Y448" i="3" s="1"/>
  <c r="U422" i="4"/>
  <c r="Y431" i="3" s="1"/>
  <c r="U415" i="4"/>
  <c r="Y424" i="3" s="1"/>
  <c r="X419" i="4"/>
  <c r="Y389" i="4"/>
  <c r="X386" i="4"/>
  <c r="Y372" i="4"/>
  <c r="X322" i="4"/>
  <c r="T332" i="4"/>
  <c r="X341" i="3" s="1"/>
  <c r="T306" i="4"/>
  <c r="X315" i="3" s="1"/>
  <c r="Y295" i="4"/>
  <c r="U282" i="4"/>
  <c r="Y291" i="3" s="1"/>
  <c r="Y318" i="4"/>
  <c r="T232" i="4"/>
  <c r="X241" i="3" s="1"/>
  <c r="X221" i="4"/>
  <c r="T231" i="4"/>
  <c r="X240" i="3" s="1"/>
  <c r="T261" i="4"/>
  <c r="X270" i="3" s="1"/>
  <c r="U253" i="4"/>
  <c r="Y262" i="3" s="1"/>
  <c r="U237" i="4"/>
  <c r="Y246" i="3" s="1"/>
  <c r="X158" i="4"/>
  <c r="T158" i="4"/>
  <c r="X167" i="3" s="1"/>
  <c r="U195" i="4"/>
  <c r="Y204" i="3" s="1"/>
  <c r="U205" i="4"/>
  <c r="Y214" i="3" s="1"/>
  <c r="X160" i="4"/>
  <c r="Y180" i="4"/>
  <c r="X102" i="4"/>
  <c r="T102" i="4"/>
  <c r="X111" i="3" s="1"/>
  <c r="Y119" i="4"/>
  <c r="T140" i="4"/>
  <c r="X149" i="3" s="1"/>
  <c r="X163" i="4"/>
  <c r="U144" i="4"/>
  <c r="Y153" i="3" s="1"/>
  <c r="U104" i="4"/>
  <c r="Y113" i="3" s="1"/>
  <c r="T46" i="4"/>
  <c r="X55" i="3" s="1"/>
  <c r="Y63" i="4"/>
  <c r="T29" i="4"/>
  <c r="X38" i="3" s="1"/>
  <c r="T41" i="4"/>
  <c r="X50" i="3" s="1"/>
  <c r="Y70" i="4"/>
  <c r="AD299" i="4"/>
  <c r="AC149" i="4"/>
  <c r="G158" i="3"/>
  <c r="AD149" i="4" s="1"/>
  <c r="T383" i="4"/>
  <c r="X392" i="3" s="1"/>
  <c r="X383" i="4"/>
  <c r="X325" i="4"/>
  <c r="T325" i="4"/>
  <c r="X334" i="3" s="1"/>
  <c r="X94" i="4"/>
  <c r="T94" i="4"/>
  <c r="X103" i="3" s="1"/>
  <c r="T21" i="4"/>
  <c r="X30" i="3" s="1"/>
  <c r="U458" i="4"/>
  <c r="Y467" i="3" s="1"/>
  <c r="Y258" i="4"/>
  <c r="U258" i="4"/>
  <c r="Y267" i="3" s="1"/>
  <c r="X182" i="4"/>
  <c r="T182" i="4"/>
  <c r="X191" i="3" s="1"/>
  <c r="U211" i="4"/>
  <c r="Y220" i="3" s="1"/>
  <c r="V5" i="4"/>
  <c r="T394" i="4"/>
  <c r="X403" i="3" s="1"/>
  <c r="U390" i="4"/>
  <c r="Y399" i="3" s="1"/>
  <c r="U380" i="4"/>
  <c r="Y389" i="3" s="1"/>
  <c r="U371" i="4"/>
  <c r="Y380" i="3" s="1"/>
  <c r="T360" i="4"/>
  <c r="X369" i="3" s="1"/>
  <c r="Y346" i="4"/>
  <c r="U346" i="4"/>
  <c r="Y355" i="3" s="1"/>
  <c r="U361" i="4"/>
  <c r="Y370" i="3" s="1"/>
  <c r="T307" i="4"/>
  <c r="X316" i="3" s="1"/>
  <c r="T340" i="4"/>
  <c r="X349" i="3" s="1"/>
  <c r="U230" i="4"/>
  <c r="Y239" i="3" s="1"/>
  <c r="Y230" i="4"/>
  <c r="U229" i="4"/>
  <c r="Y238" i="3" s="1"/>
  <c r="T284" i="4"/>
  <c r="X293" i="3" s="1"/>
  <c r="U261" i="4"/>
  <c r="Y270" i="3" s="1"/>
  <c r="X253" i="4"/>
  <c r="X190" i="4"/>
  <c r="T190" i="4"/>
  <c r="X199" i="3" s="1"/>
  <c r="U247" i="4"/>
  <c r="Y256" i="3" s="1"/>
  <c r="Y130" i="4"/>
  <c r="U130" i="4"/>
  <c r="Y139" i="3" s="1"/>
  <c r="T180" i="4"/>
  <c r="X189" i="3" s="1"/>
  <c r="X84" i="4"/>
  <c r="T84" i="4"/>
  <c r="X93" i="3" s="1"/>
  <c r="T128" i="4"/>
  <c r="X137" i="3" s="1"/>
  <c r="X56" i="4"/>
  <c r="T56" i="4"/>
  <c r="X65" i="3" s="1"/>
  <c r="Y67" i="4"/>
  <c r="U89" i="4"/>
  <c r="Y98" i="3" s="1"/>
  <c r="Y52" i="4"/>
  <c r="X76" i="4"/>
  <c r="D7" i="7" s="1"/>
  <c r="U41" i="4"/>
  <c r="Y50" i="3" s="1"/>
  <c r="T25" i="4"/>
  <c r="X34" i="3" s="1"/>
  <c r="AD338" i="4"/>
  <c r="AC222" i="4"/>
  <c r="G231" i="3"/>
  <c r="AD222" i="4" s="1"/>
  <c r="AD250" i="4"/>
  <c r="X213" i="4"/>
  <c r="T213" i="4"/>
  <c r="X222" i="3" s="1"/>
  <c r="T464" i="4"/>
  <c r="X473" i="3" s="1"/>
  <c r="Y222" i="4"/>
  <c r="U222" i="4"/>
  <c r="Y231" i="3" s="1"/>
  <c r="X74" i="4"/>
  <c r="Y208" i="4"/>
  <c r="U208" i="4"/>
  <c r="Y217" i="3" s="1"/>
  <c r="U466" i="4"/>
  <c r="Y475" i="3" s="1"/>
  <c r="Y466" i="4"/>
  <c r="U416" i="4"/>
  <c r="Y425" i="3" s="1"/>
  <c r="U408" i="4"/>
  <c r="Y417" i="3" s="1"/>
  <c r="U362" i="4"/>
  <c r="Y371" i="3" s="1"/>
  <c r="U365" i="4"/>
  <c r="Y374" i="3" s="1"/>
  <c r="U322" i="4"/>
  <c r="Y331" i="3" s="1"/>
  <c r="T330" i="4"/>
  <c r="X339" i="3" s="1"/>
  <c r="Y327" i="4"/>
  <c r="Y306" i="4"/>
  <c r="T279" i="4"/>
  <c r="X288" i="3" s="1"/>
  <c r="X279" i="4"/>
  <c r="Y250" i="4"/>
  <c r="U250" i="4"/>
  <c r="Y259" i="3" s="1"/>
  <c r="T248" i="4"/>
  <c r="X257" i="3" s="1"/>
  <c r="U231" i="4"/>
  <c r="Y240" i="3" s="1"/>
  <c r="X229" i="4"/>
  <c r="X292" i="4"/>
  <c r="U204" i="4"/>
  <c r="Y213" i="3" s="1"/>
  <c r="Y151" i="4"/>
  <c r="V112" i="4"/>
  <c r="Z121" i="3" s="1"/>
  <c r="X110" i="4"/>
  <c r="T110" i="4"/>
  <c r="X119" i="3" s="1"/>
  <c r="X100" i="4"/>
  <c r="T112" i="4"/>
  <c r="X121" i="3" s="1"/>
  <c r="T119" i="4"/>
  <c r="X128" i="3" s="1"/>
  <c r="U12" i="4"/>
  <c r="Y21" i="3" s="1"/>
  <c r="Y12" i="4"/>
  <c r="T33" i="4"/>
  <c r="X42" i="3" s="1"/>
  <c r="AC74" i="4"/>
  <c r="G83" i="3"/>
  <c r="AD74" i="4" s="1"/>
  <c r="X198" i="4"/>
  <c r="T198" i="4"/>
  <c r="X207" i="3" s="1"/>
  <c r="X115" i="4"/>
  <c r="T115" i="4"/>
  <c r="X124" i="3" s="1"/>
  <c r="Y440" i="4"/>
  <c r="U440" i="4"/>
  <c r="Y449" i="3" s="1"/>
  <c r="T411" i="4"/>
  <c r="X420" i="3" s="1"/>
  <c r="T408" i="4"/>
  <c r="X417" i="3" s="1"/>
  <c r="X375" i="4"/>
  <c r="T375" i="4"/>
  <c r="X384" i="3" s="1"/>
  <c r="T378" i="4"/>
  <c r="X387" i="3" s="1"/>
  <c r="Y381" i="4"/>
  <c r="U305" i="4"/>
  <c r="Y314" i="3" s="1"/>
  <c r="Y305" i="4"/>
  <c r="T271" i="4"/>
  <c r="X280" i="3" s="1"/>
  <c r="X271" i="4"/>
  <c r="X174" i="4"/>
  <c r="T174" i="4"/>
  <c r="X183" i="3" s="1"/>
  <c r="U146" i="4"/>
  <c r="Y155" i="3" s="1"/>
  <c r="Y146" i="4"/>
  <c r="Y179" i="4"/>
  <c r="T166" i="4"/>
  <c r="X175" i="3" s="1"/>
  <c r="X166" i="4"/>
  <c r="X82" i="4"/>
  <c r="Y122" i="4"/>
  <c r="U122" i="4"/>
  <c r="Y131" i="3" s="1"/>
  <c r="U43" i="4"/>
  <c r="Y52" i="3" s="1"/>
  <c r="U118" i="4"/>
  <c r="Y127" i="3" s="1"/>
  <c r="Y54" i="4"/>
  <c r="U54" i="4"/>
  <c r="Y63" i="3" s="1"/>
  <c r="AD398" i="4"/>
  <c r="AD272" i="4"/>
  <c r="AC7" i="4"/>
  <c r="G16" i="3"/>
  <c r="D50" i="7" l="1"/>
  <c r="E58" i="7"/>
  <c r="E9" i="7"/>
  <c r="D54" i="7"/>
  <c r="E23" i="7"/>
  <c r="E42" i="7"/>
  <c r="L430" i="7"/>
  <c r="E39" i="7"/>
  <c r="E87" i="7"/>
  <c r="E69" i="7"/>
  <c r="E27" i="7"/>
  <c r="E78" i="7"/>
  <c r="D70" i="7"/>
  <c r="D47" i="7"/>
  <c r="E49" i="7"/>
  <c r="D41" i="7"/>
  <c r="D77" i="7"/>
  <c r="E76" i="7"/>
  <c r="E33" i="7"/>
  <c r="C91" i="7"/>
  <c r="C66" i="7"/>
  <c r="C84" i="7"/>
  <c r="C40" i="7"/>
  <c r="C23" i="7"/>
  <c r="C21" i="7"/>
  <c r="C33" i="7"/>
  <c r="C62" i="7"/>
  <c r="C22" i="7"/>
  <c r="C45" i="7"/>
  <c r="C52" i="7"/>
  <c r="C81" i="7"/>
  <c r="C42" i="7"/>
  <c r="C50" i="7"/>
  <c r="C55" i="7"/>
  <c r="C87" i="7"/>
  <c r="C74" i="7"/>
  <c r="C27" i="7"/>
  <c r="C70" i="7"/>
  <c r="C37" i="7"/>
  <c r="C41" i="7"/>
  <c r="C89" i="7"/>
  <c r="C92" i="7"/>
  <c r="C75" i="7"/>
  <c r="C60" i="7"/>
  <c r="C24" i="7"/>
  <c r="C53" i="7"/>
  <c r="C69" i="7"/>
  <c r="C49" i="7"/>
  <c r="C35" i="7"/>
  <c r="C46" i="7"/>
  <c r="C61" i="7"/>
  <c r="C31" i="7"/>
  <c r="C57" i="7"/>
  <c r="C77" i="7"/>
  <c r="C65" i="7"/>
  <c r="C82" i="7"/>
  <c r="C90" i="7"/>
  <c r="C44" i="7"/>
  <c r="C34" i="7"/>
  <c r="C68" i="7"/>
  <c r="C59" i="7"/>
  <c r="C85" i="7"/>
  <c r="C76" i="7"/>
  <c r="C48" i="7"/>
  <c r="C38" i="7"/>
  <c r="C71" i="7"/>
  <c r="C54" i="7"/>
  <c r="C80" i="7"/>
  <c r="C67" i="7"/>
  <c r="C28" i="7"/>
  <c r="C79" i="7"/>
  <c r="C32" i="7"/>
  <c r="C86" i="7"/>
  <c r="C47" i="7"/>
  <c r="C72" i="7"/>
  <c r="C63" i="7"/>
  <c r="C26" i="7"/>
  <c r="C25" i="7"/>
  <c r="C39" i="7"/>
  <c r="C58" i="7"/>
  <c r="C29" i="7"/>
  <c r="C83" i="7"/>
  <c r="E88" i="7"/>
  <c r="E64" i="7"/>
  <c r="E12" i="7"/>
  <c r="D32" i="7"/>
  <c r="D74" i="7"/>
  <c r="D35" i="7"/>
  <c r="E45" i="7"/>
  <c r="D46" i="7"/>
  <c r="E34" i="7"/>
  <c r="E30" i="7"/>
  <c r="E7" i="7"/>
  <c r="D59" i="7"/>
  <c r="D38" i="7"/>
  <c r="E29" i="7"/>
  <c r="E57" i="7"/>
  <c r="E46" i="7"/>
  <c r="D67" i="7"/>
  <c r="E51" i="7"/>
  <c r="E21" i="7"/>
  <c r="E25" i="7"/>
  <c r="E77" i="7"/>
  <c r="E81" i="7"/>
  <c r="D39" i="7"/>
  <c r="E22" i="7"/>
  <c r="E14" i="7"/>
  <c r="D27" i="7"/>
  <c r="D52" i="7"/>
  <c r="E59" i="7"/>
  <c r="E28" i="7"/>
  <c r="E36" i="7"/>
  <c r="E8" i="7"/>
  <c r="E68" i="7"/>
  <c r="E80" i="7"/>
  <c r="E53" i="7"/>
  <c r="E13" i="7"/>
  <c r="E73" i="7"/>
  <c r="E50" i="7"/>
  <c r="D64" i="7"/>
  <c r="D12" i="7"/>
  <c r="D66" i="7"/>
  <c r="D43" i="7"/>
  <c r="D9" i="7"/>
  <c r="E71" i="7"/>
  <c r="E61" i="7"/>
  <c r="E93" i="7"/>
  <c r="D25" i="7"/>
  <c r="E52" i="7"/>
  <c r="D23" i="7"/>
  <c r="E31" i="7"/>
  <c r="E15" i="7"/>
  <c r="D89" i="7"/>
  <c r="D24" i="7"/>
  <c r="D26" i="7"/>
  <c r="D76" i="7"/>
  <c r="D86" i="7"/>
  <c r="E70" i="7"/>
  <c r="E85" i="7"/>
  <c r="E26" i="7"/>
  <c r="D63" i="7"/>
  <c r="E92" i="7"/>
  <c r="E56" i="7"/>
  <c r="E11" i="7"/>
  <c r="D61" i="7"/>
  <c r="D30" i="7"/>
  <c r="E20" i="7"/>
  <c r="D48" i="7"/>
  <c r="D33" i="7"/>
  <c r="E62" i="7"/>
  <c r="E32" i="7"/>
  <c r="D69" i="7"/>
  <c r="D73" i="7"/>
  <c r="E84" i="7"/>
  <c r="D87" i="7"/>
  <c r="D93" i="7"/>
  <c r="D15" i="7"/>
  <c r="D88" i="7"/>
  <c r="E83" i="7"/>
  <c r="E91" i="7"/>
  <c r="E48" i="7"/>
  <c r="E40" i="7"/>
  <c r="E90" i="7"/>
  <c r="D10" i="7"/>
  <c r="D51" i="7"/>
  <c r="D84" i="7"/>
  <c r="E86" i="7"/>
  <c r="D21" i="7"/>
  <c r="E55" i="7"/>
  <c r="E41" i="7"/>
  <c r="D40" i="7"/>
  <c r="D72" i="7"/>
  <c r="D83" i="7"/>
  <c r="D34" i="7"/>
  <c r="E43" i="7"/>
  <c r="D13" i="7"/>
  <c r="E24" i="7"/>
  <c r="D68" i="7"/>
  <c r="D71" i="7"/>
  <c r="E47" i="7"/>
  <c r="D44" i="7"/>
  <c r="D62" i="7"/>
  <c r="E6" i="7"/>
  <c r="D75" i="7"/>
  <c r="D14" i="7"/>
  <c r="E54" i="7"/>
  <c r="D22" i="7"/>
  <c r="D31" i="7"/>
  <c r="E74" i="7"/>
  <c r="D29" i="7"/>
  <c r="E37" i="7"/>
  <c r="D57" i="7"/>
  <c r="E60" i="7"/>
  <c r="D53" i="7"/>
  <c r="D92" i="7"/>
  <c r="D49" i="7"/>
  <c r="E35" i="7"/>
  <c r="D81" i="7"/>
  <c r="D79" i="7"/>
  <c r="D20" i="7"/>
  <c r="D91" i="7"/>
  <c r="E72" i="7"/>
  <c r="D55" i="7"/>
  <c r="D65" i="7"/>
  <c r="D90" i="7"/>
  <c r="E89" i="7"/>
  <c r="E66" i="7"/>
  <c r="E82" i="7"/>
  <c r="E63" i="7"/>
  <c r="E67" i="7"/>
  <c r="D58" i="7"/>
  <c r="D36" i="7"/>
  <c r="D8" i="7"/>
  <c r="D45" i="7"/>
  <c r="D60" i="7"/>
  <c r="E75" i="7"/>
  <c r="M430" i="7"/>
  <c r="D78" i="7"/>
  <c r="E44" i="7"/>
  <c r="E79" i="7"/>
  <c r="D37" i="7"/>
  <c r="E65" i="7"/>
  <c r="D56" i="7"/>
  <c r="D11" i="7"/>
  <c r="E38" i="7"/>
  <c r="E10" i="7"/>
  <c r="D80" i="7"/>
  <c r="D28" i="7"/>
  <c r="M310" i="7" a="1"/>
  <c r="M310" i="7" s="1"/>
  <c r="D42" i="7"/>
  <c r="D6" i="7"/>
  <c r="D85" i="7"/>
  <c r="D82" i="7"/>
  <c r="AA257" i="4"/>
  <c r="Y94" i="3"/>
  <c r="Y95" i="3"/>
  <c r="AA222" i="4"/>
  <c r="X94" i="3"/>
  <c r="X95" i="3"/>
  <c r="AD258" i="4"/>
  <c r="AA74" i="4"/>
  <c r="AA453" i="4"/>
  <c r="AD195" i="4"/>
  <c r="AD7" i="4"/>
  <c r="K266" i="7" s="1" a="1"/>
  <c r="K266" i="7" s="1"/>
  <c r="AD345" i="4"/>
  <c r="AD75" i="4"/>
  <c r="M162" i="7" l="1" a="1"/>
  <c r="M162" i="7" s="1"/>
  <c r="L406" i="7" a="1"/>
  <c r="L406" i="7" s="1"/>
  <c r="M184" i="7" a="1"/>
  <c r="M184" i="7" s="1"/>
  <c r="K134" i="7" a="1"/>
  <c r="K134" i="7" s="1"/>
  <c r="L22" i="7" a="1"/>
  <c r="L22" i="7" s="1"/>
  <c r="L25" i="7" a="1"/>
  <c r="L25" i="7" s="1"/>
  <c r="L85" i="7" a="1"/>
  <c r="L85" i="7" s="1"/>
  <c r="L307" i="7" a="1"/>
  <c r="L307" i="7" s="1"/>
  <c r="K17" i="7" a="1"/>
  <c r="K17" i="7" s="1"/>
  <c r="K255" i="7" a="1"/>
  <c r="K255" i="7" s="1"/>
  <c r="L117" i="7" a="1"/>
  <c r="L117" i="7" s="1"/>
  <c r="K281" i="7" a="1"/>
  <c r="K281" i="7" s="1"/>
  <c r="M217" i="7" a="1"/>
  <c r="M217" i="7" s="1"/>
  <c r="M7" i="7" a="1"/>
  <c r="M7" i="7" s="1"/>
  <c r="L389" i="7" a="1"/>
  <c r="L389" i="7" s="1"/>
  <c r="L93" i="7" a="1"/>
  <c r="L93" i="7" s="1"/>
  <c r="L141" i="7" a="1"/>
  <c r="L141" i="7" s="1"/>
  <c r="M285" i="7" a="1"/>
  <c r="M285" i="7" s="1"/>
  <c r="M167" i="7" a="1"/>
  <c r="M167" i="7" s="1"/>
  <c r="L96" i="7" a="1"/>
  <c r="L96" i="7" s="1"/>
  <c r="L232" i="7" a="1"/>
  <c r="L232" i="7" s="1"/>
  <c r="L238" i="7" a="1"/>
  <c r="L238" i="7" s="1"/>
  <c r="K356" i="7" a="1"/>
  <c r="K356" i="7" s="1"/>
  <c r="K353" i="7" a="1"/>
  <c r="K353" i="7" s="1"/>
  <c r="M381" i="7" a="1"/>
  <c r="M381" i="7" s="1"/>
  <c r="L211" i="7" a="1"/>
  <c r="L211" i="7" s="1"/>
  <c r="L226" i="7" a="1"/>
  <c r="L226" i="7" s="1"/>
  <c r="M233" i="7" a="1"/>
  <c r="M233" i="7" s="1"/>
  <c r="L59" i="7" a="1"/>
  <c r="L59" i="7" s="1"/>
  <c r="M193" i="7" a="1"/>
  <c r="M193" i="7" s="1"/>
  <c r="M394" i="7" a="1"/>
  <c r="M394" i="7" s="1"/>
  <c r="M383" i="7" a="1"/>
  <c r="M383" i="7" s="1"/>
  <c r="L90" i="7" a="1"/>
  <c r="L90" i="7" s="1"/>
  <c r="K179" i="7" a="1"/>
  <c r="K179" i="7" s="1"/>
  <c r="K238" i="7" a="1"/>
  <c r="K238" i="7" s="1"/>
  <c r="K376" i="7" a="1"/>
  <c r="K376" i="7" s="1"/>
  <c r="L157" i="7" a="1"/>
  <c r="L157" i="7" s="1"/>
  <c r="M361" i="7" a="1"/>
  <c r="M361" i="7" s="1"/>
  <c r="L292" i="7" a="1"/>
  <c r="L292" i="7" s="1"/>
  <c r="L243" i="7" a="1"/>
  <c r="L243" i="7" s="1"/>
  <c r="M40" i="7" a="1"/>
  <c r="M40" i="7" s="1"/>
  <c r="M282" i="7" a="1"/>
  <c r="M282" i="7" s="1"/>
  <c r="M405" i="7" a="1"/>
  <c r="M405" i="7" s="1"/>
  <c r="M327" i="7" a="1"/>
  <c r="M327" i="7" s="1"/>
  <c r="M11" i="7" a="1"/>
  <c r="M11" i="7" s="1"/>
  <c r="L359" i="7" a="1"/>
  <c r="L359" i="7" s="1"/>
  <c r="L11" i="7" a="1"/>
  <c r="L11" i="7" s="1"/>
  <c r="L258" i="7" a="1"/>
  <c r="L258" i="7" s="1"/>
  <c r="M92" i="7" a="1"/>
  <c r="M92" i="7" s="1"/>
  <c r="M125" i="7" a="1"/>
  <c r="M125" i="7" s="1"/>
  <c r="M392" i="7" a="1"/>
  <c r="M392" i="7" s="1"/>
  <c r="L261" i="7" a="1"/>
  <c r="L261" i="7" s="1"/>
  <c r="L200" i="7" a="1"/>
  <c r="L200" i="7" s="1"/>
  <c r="L264" i="7" a="1"/>
  <c r="L264" i="7" s="1"/>
  <c r="L74" i="7" a="1"/>
  <c r="L74" i="7" s="1"/>
  <c r="L300" i="7" a="1"/>
  <c r="L300" i="7" s="1"/>
  <c r="M42" i="7" a="1"/>
  <c r="M42" i="7" s="1"/>
  <c r="L429" i="7" a="1"/>
  <c r="L429" i="7" s="1"/>
  <c r="M64" i="7" a="1"/>
  <c r="M64" i="7" s="1"/>
  <c r="L164" i="7" a="1"/>
  <c r="L164" i="7" s="1"/>
  <c r="L349" i="7" a="1"/>
  <c r="L349" i="7" s="1"/>
  <c r="M179" i="7" a="1"/>
  <c r="M179" i="7" s="1"/>
  <c r="M360" i="7" a="1"/>
  <c r="M360" i="7" s="1"/>
  <c r="L89" i="7" a="1"/>
  <c r="L89" i="7" s="1"/>
  <c r="L194" i="7" a="1"/>
  <c r="L194" i="7" s="1"/>
  <c r="L341" i="7" a="1"/>
  <c r="L341" i="7" s="1"/>
  <c r="M219" i="7" a="1"/>
  <c r="M219" i="7" s="1"/>
  <c r="M262" i="7" a="1"/>
  <c r="M262" i="7" s="1"/>
  <c r="M245" i="7" a="1"/>
  <c r="M245" i="7" s="1"/>
  <c r="M226" i="7" a="1"/>
  <c r="M226" i="7" s="1"/>
  <c r="L428" i="7" a="1"/>
  <c r="L428" i="7" s="1"/>
  <c r="L126" i="7" a="1"/>
  <c r="L126" i="7" s="1"/>
  <c r="M206" i="7" a="1"/>
  <c r="M206" i="7" s="1"/>
  <c r="M303" i="7" a="1"/>
  <c r="M303" i="7" s="1"/>
  <c r="M32" i="7" a="1"/>
  <c r="M32" i="7" s="1"/>
  <c r="M261" i="7" a="1"/>
  <c r="M261" i="7" s="1"/>
  <c r="L86" i="7" a="1"/>
  <c r="L86" i="7" s="1"/>
  <c r="M367" i="7" a="1"/>
  <c r="M367" i="7" s="1"/>
  <c r="M317" i="7" a="1"/>
  <c r="M317" i="7" s="1"/>
  <c r="M294" i="7" a="1"/>
  <c r="M294" i="7" s="1"/>
  <c r="L265" i="7" a="1"/>
  <c r="L265" i="7" s="1"/>
  <c r="M98" i="7" a="1"/>
  <c r="M98" i="7" s="1"/>
  <c r="M240" i="7" a="1"/>
  <c r="M240" i="7" s="1"/>
  <c r="L317" i="7" a="1"/>
  <c r="L317" i="7" s="1"/>
  <c r="M120" i="7" a="1"/>
  <c r="M120" i="7" s="1"/>
  <c r="M419" i="7" a="1"/>
  <c r="M419" i="7" s="1"/>
  <c r="L146" i="7" a="1"/>
  <c r="L146" i="7" s="1"/>
  <c r="L224" i="7" a="1"/>
  <c r="L224" i="7" s="1"/>
  <c r="M119" i="7" a="1"/>
  <c r="M119" i="7" s="1"/>
  <c r="L81" i="7" a="1"/>
  <c r="L81" i="7" s="1"/>
  <c r="L284" i="7" a="1"/>
  <c r="L284" i="7" s="1"/>
  <c r="M46" i="7" a="1"/>
  <c r="M46" i="7" s="1"/>
  <c r="L241" i="7" a="1"/>
  <c r="L241" i="7" s="1"/>
  <c r="L88" i="7" a="1"/>
  <c r="L88" i="7" s="1"/>
  <c r="K225" i="7" a="1"/>
  <c r="K225" i="7" s="1"/>
  <c r="K227" i="7" a="1"/>
  <c r="K227" i="7" s="1"/>
  <c r="K162" i="7" a="1"/>
  <c r="K162" i="7" s="1"/>
  <c r="K37" i="7" a="1"/>
  <c r="K37" i="7" s="1"/>
  <c r="K139" i="7" a="1"/>
  <c r="K139" i="7" s="1"/>
  <c r="K116" i="7" a="1"/>
  <c r="K116" i="7" s="1"/>
  <c r="M284" i="7" a="1"/>
  <c r="M284" i="7" s="1"/>
  <c r="M39" i="7" a="1"/>
  <c r="M39" i="7" s="1"/>
  <c r="M299" i="7" a="1"/>
  <c r="M299" i="7" s="1"/>
  <c r="L297" i="7" a="1"/>
  <c r="L297" i="7" s="1"/>
  <c r="K180" i="7" a="1"/>
  <c r="K180" i="7" s="1"/>
  <c r="K278" i="7" a="1"/>
  <c r="K278" i="7" s="1"/>
  <c r="K197" i="7" a="1"/>
  <c r="K197" i="7" s="1"/>
  <c r="K159" i="7" a="1"/>
  <c r="K159" i="7" s="1"/>
  <c r="K343" i="7" a="1"/>
  <c r="K343" i="7" s="1"/>
  <c r="K149" i="7" a="1"/>
  <c r="K149" i="7" s="1"/>
  <c r="K394" i="7" a="1"/>
  <c r="K394" i="7" s="1"/>
  <c r="M12" i="7" a="1"/>
  <c r="M12" i="7" s="1"/>
  <c r="M344" i="7" a="1"/>
  <c r="M344" i="7" s="1"/>
  <c r="L355" i="7" a="1"/>
  <c r="L355" i="7" s="1"/>
  <c r="L112" i="7" a="1"/>
  <c r="L112" i="7" s="1"/>
  <c r="K242" i="7" a="1"/>
  <c r="K242" i="7" s="1"/>
  <c r="K195" i="7" a="1"/>
  <c r="K195" i="7" s="1"/>
  <c r="K256" i="7" a="1"/>
  <c r="K256" i="7" s="1"/>
  <c r="K185" i="7" a="1"/>
  <c r="K185" i="7" s="1"/>
  <c r="K389" i="7" a="1"/>
  <c r="K389" i="7" s="1"/>
  <c r="K213" i="7" a="1"/>
  <c r="K213" i="7" s="1"/>
  <c r="L257" i="7" a="1"/>
  <c r="L257" i="7" s="1"/>
  <c r="M138" i="7" a="1"/>
  <c r="M138" i="7" s="1"/>
  <c r="L294" i="7" a="1"/>
  <c r="L294" i="7" s="1"/>
  <c r="L148" i="7" a="1"/>
  <c r="L148" i="7" s="1"/>
  <c r="M33" i="7" a="1"/>
  <c r="M33" i="7" s="1"/>
  <c r="M67" i="7" a="1"/>
  <c r="M67" i="7" s="1"/>
  <c r="L78" i="7" a="1"/>
  <c r="L78" i="7" s="1"/>
  <c r="L193" i="7" a="1"/>
  <c r="L193" i="7" s="1"/>
  <c r="L222" i="7" a="1"/>
  <c r="L222" i="7" s="1"/>
  <c r="K344" i="7" a="1"/>
  <c r="K344" i="7" s="1"/>
  <c r="L58" i="7" a="1"/>
  <c r="L58" i="7" s="1"/>
  <c r="L212" i="7" a="1"/>
  <c r="L212" i="7" s="1"/>
  <c r="M76" i="7" a="1"/>
  <c r="M76" i="7" s="1"/>
  <c r="L120" i="7" a="1"/>
  <c r="L120" i="7" s="1"/>
  <c r="M100" i="7" a="1"/>
  <c r="M100" i="7" s="1"/>
  <c r="L174" i="7" a="1"/>
  <c r="L174" i="7" s="1"/>
  <c r="M328" i="7" a="1"/>
  <c r="M328" i="7" s="1"/>
  <c r="L15" i="7" a="1"/>
  <c r="L15" i="7" s="1"/>
  <c r="M341" i="7" a="1"/>
  <c r="M341" i="7" s="1"/>
  <c r="M352" i="7" a="1"/>
  <c r="M352" i="7" s="1"/>
  <c r="M117" i="7" a="1"/>
  <c r="M117" i="7" s="1"/>
  <c r="M199" i="7" a="1"/>
  <c r="M199" i="7" s="1"/>
  <c r="M156" i="7" a="1"/>
  <c r="M156" i="7" s="1"/>
  <c r="M414" i="7" a="1"/>
  <c r="M414" i="7" s="1"/>
  <c r="M90" i="7" a="1"/>
  <c r="M90" i="7" s="1"/>
  <c r="L165" i="7" a="1"/>
  <c r="L165" i="7" s="1"/>
  <c r="M212" i="7" a="1"/>
  <c r="M212" i="7" s="1"/>
  <c r="K52" i="7" a="1"/>
  <c r="K52" i="7" s="1"/>
  <c r="M66" i="7" a="1"/>
  <c r="M66" i="7" s="1"/>
  <c r="M50" i="7" a="1"/>
  <c r="M50" i="7" s="1"/>
  <c r="M291" i="7" a="1"/>
  <c r="M291" i="7" s="1"/>
  <c r="M10" i="7" a="1"/>
  <c r="M10" i="7" s="1"/>
  <c r="L276" i="7" a="1"/>
  <c r="L276" i="7" s="1"/>
  <c r="L172" i="7" a="1"/>
  <c r="L172" i="7" s="1"/>
  <c r="M412" i="7" a="1"/>
  <c r="M412" i="7" s="1"/>
  <c r="L210" i="7" a="1"/>
  <c r="L210" i="7" s="1"/>
  <c r="L128" i="7" a="1"/>
  <c r="L128" i="7" s="1"/>
  <c r="L187" i="7" a="1"/>
  <c r="L187" i="7" s="1"/>
  <c r="M169" i="7" a="1"/>
  <c r="M169" i="7" s="1"/>
  <c r="M77" i="7" a="1"/>
  <c r="M77" i="7" s="1"/>
  <c r="L80" i="7" a="1"/>
  <c r="L80" i="7" s="1"/>
  <c r="L131" i="7" a="1"/>
  <c r="L131" i="7" s="1"/>
  <c r="L247" i="7" a="1"/>
  <c r="L247" i="7" s="1"/>
  <c r="L373" i="7" a="1"/>
  <c r="L373" i="7" s="1"/>
  <c r="M115" i="7" a="1"/>
  <c r="M115" i="7" s="1"/>
  <c r="M151" i="7" a="1"/>
  <c r="M151" i="7" s="1"/>
  <c r="L16" i="7" a="1"/>
  <c r="L16" i="7" s="1"/>
  <c r="M401" i="7" a="1"/>
  <c r="M401" i="7" s="1"/>
  <c r="L73" i="7" a="1"/>
  <c r="L73" i="7" s="1"/>
  <c r="L408" i="7" a="1"/>
  <c r="L408" i="7" s="1"/>
  <c r="M366" i="7" a="1"/>
  <c r="M366" i="7" s="1"/>
  <c r="M339" i="7" a="1"/>
  <c r="M339" i="7" s="1"/>
  <c r="L215" i="7" a="1"/>
  <c r="L215" i="7" s="1"/>
  <c r="M319" i="7" a="1"/>
  <c r="M319" i="7" s="1"/>
  <c r="M149" i="7" a="1"/>
  <c r="M149" i="7" s="1"/>
  <c r="M188" i="7" a="1"/>
  <c r="M188" i="7" s="1"/>
  <c r="M25" i="7" a="1"/>
  <c r="M25" i="7" s="1"/>
  <c r="K423" i="7" a="1"/>
  <c r="K423" i="7" s="1"/>
  <c r="K305" i="7" a="1"/>
  <c r="K305" i="7" s="1"/>
  <c r="K206" i="7" a="1"/>
  <c r="K206" i="7" s="1"/>
  <c r="K76" i="7" a="1"/>
  <c r="K76" i="7" s="1"/>
  <c r="K282" i="7" a="1"/>
  <c r="K282" i="7" s="1"/>
  <c r="K125" i="7" a="1"/>
  <c r="K125" i="7" s="1"/>
  <c r="L338" i="7" a="1"/>
  <c r="L338" i="7" s="1"/>
  <c r="M222" i="7" a="1"/>
  <c r="M222" i="7" s="1"/>
  <c r="M421" i="7" a="1"/>
  <c r="M421" i="7" s="1"/>
  <c r="L278" i="7" a="1"/>
  <c r="L278" i="7" s="1"/>
  <c r="K144" i="7" a="1"/>
  <c r="K144" i="7" s="1"/>
  <c r="K99" i="7" a="1"/>
  <c r="K99" i="7" s="1"/>
  <c r="K107" i="7" a="1"/>
  <c r="K107" i="7" s="1"/>
  <c r="M195" i="7" a="1"/>
  <c r="M195" i="7" s="1"/>
  <c r="L17" i="7" a="1"/>
  <c r="L17" i="7" s="1"/>
  <c r="M408" i="7" a="1"/>
  <c r="M408" i="7" s="1"/>
  <c r="L19" i="7" a="1"/>
  <c r="L19" i="7" s="1"/>
  <c r="L100" i="7" a="1"/>
  <c r="L100" i="7" s="1"/>
  <c r="M205" i="7" a="1"/>
  <c r="M205" i="7" s="1"/>
  <c r="M111" i="7" a="1"/>
  <c r="M111" i="7" s="1"/>
  <c r="L160" i="7" a="1"/>
  <c r="L160" i="7" s="1"/>
  <c r="L256" i="7" a="1"/>
  <c r="L256" i="7" s="1"/>
  <c r="L415" i="7" a="1"/>
  <c r="L415" i="7" s="1"/>
  <c r="L43" i="7" a="1"/>
  <c r="L43" i="7" s="1"/>
  <c r="M358" i="7" a="1"/>
  <c r="M358" i="7" s="1"/>
  <c r="L225" i="7" a="1"/>
  <c r="L225" i="7" s="1"/>
  <c r="M413" i="7" a="1"/>
  <c r="M413" i="7" s="1"/>
  <c r="L335" i="7" a="1"/>
  <c r="L335" i="7" s="1"/>
  <c r="L353" i="7" a="1"/>
  <c r="L353" i="7" s="1"/>
  <c r="M336" i="7" a="1"/>
  <c r="M336" i="7" s="1"/>
  <c r="L158" i="7" a="1"/>
  <c r="L158" i="7" s="1"/>
  <c r="M393" i="7" a="1"/>
  <c r="M393" i="7" s="1"/>
  <c r="L91" i="7" a="1"/>
  <c r="L91" i="7" s="1"/>
  <c r="M16" i="7" a="1"/>
  <c r="M16" i="7" s="1"/>
  <c r="L318" i="7" a="1"/>
  <c r="L318" i="7" s="1"/>
  <c r="M29" i="7" a="1"/>
  <c r="M29" i="7" s="1"/>
  <c r="M252" i="7" a="1"/>
  <c r="M252" i="7" s="1"/>
  <c r="M382" i="7" a="1"/>
  <c r="M382" i="7" s="1"/>
  <c r="M388" i="7" a="1"/>
  <c r="M388" i="7" s="1"/>
  <c r="M45" i="7" a="1"/>
  <c r="M45" i="7" s="1"/>
  <c r="M201" i="7" a="1"/>
  <c r="M201" i="7" s="1"/>
  <c r="L360" i="7" a="1"/>
  <c r="L360" i="7" s="1"/>
  <c r="M31" i="7" a="1"/>
  <c r="M31" i="7" s="1"/>
  <c r="L329" i="7" a="1"/>
  <c r="L329" i="7" s="1"/>
  <c r="M79" i="7" a="1"/>
  <c r="M79" i="7" s="1"/>
  <c r="M279" i="7" a="1"/>
  <c r="M279" i="7" s="1"/>
  <c r="L42" i="7" a="1"/>
  <c r="L42" i="7" s="1"/>
  <c r="L36" i="7" a="1"/>
  <c r="L36" i="7" s="1"/>
  <c r="M258" i="7" a="1"/>
  <c r="M258" i="7" s="1"/>
  <c r="M135" i="7" a="1"/>
  <c r="M135" i="7" s="1"/>
  <c r="M377" i="7" a="1"/>
  <c r="M377" i="7" s="1"/>
  <c r="L207" i="7" a="1"/>
  <c r="L207" i="7" s="1"/>
  <c r="L421" i="7" a="1"/>
  <c r="L421" i="7" s="1"/>
  <c r="K294" i="7" a="1"/>
  <c r="K294" i="7" s="1"/>
  <c r="L245" i="7" a="1"/>
  <c r="L245" i="7" s="1"/>
  <c r="M395" i="7" a="1"/>
  <c r="M395" i="7" s="1"/>
  <c r="L301" i="7" a="1"/>
  <c r="L301" i="7" s="1"/>
  <c r="M270" i="7" a="1"/>
  <c r="M270" i="7" s="1"/>
  <c r="L118" i="7" a="1"/>
  <c r="L118" i="7" s="1"/>
  <c r="L221" i="7" a="1"/>
  <c r="L221" i="7" s="1"/>
  <c r="L365" i="7" a="1"/>
  <c r="L365" i="7" s="1"/>
  <c r="K232" i="7" a="1"/>
  <c r="K232" i="7" s="1"/>
  <c r="M242" i="7" a="1"/>
  <c r="M242" i="7" s="1"/>
  <c r="L87" i="7" a="1"/>
  <c r="L87" i="7" s="1"/>
  <c r="L372" i="7" a="1"/>
  <c r="L372" i="7" s="1"/>
  <c r="L240" i="7" a="1"/>
  <c r="L240" i="7" s="1"/>
  <c r="M345" i="7" a="1"/>
  <c r="M345" i="7" s="1"/>
  <c r="M283" i="7" a="1"/>
  <c r="M283" i="7" s="1"/>
  <c r="M302" i="7" a="1"/>
  <c r="M302" i="7" s="1"/>
  <c r="L152" i="7" a="1"/>
  <c r="L152" i="7" s="1"/>
  <c r="L151" i="7" a="1"/>
  <c r="L151" i="7" s="1"/>
  <c r="M349" i="7" a="1"/>
  <c r="M349" i="7" s="1"/>
  <c r="M400" i="7" a="1"/>
  <c r="M400" i="7" s="1"/>
  <c r="L281" i="7" a="1"/>
  <c r="L281" i="7" s="1"/>
  <c r="L313" i="7" a="1"/>
  <c r="L313" i="7" s="1"/>
  <c r="L188" i="7" a="1"/>
  <c r="L188" i="7" s="1"/>
  <c r="K258" i="7" a="1"/>
  <c r="K258" i="7" s="1"/>
  <c r="L370" i="7" a="1"/>
  <c r="L370" i="7" s="1"/>
  <c r="M378" i="7" a="1"/>
  <c r="M378" i="7" s="1"/>
  <c r="L361" i="7" a="1"/>
  <c r="L361" i="7" s="1"/>
  <c r="M236" i="7" a="1"/>
  <c r="M236" i="7" s="1"/>
  <c r="M164" i="7" a="1"/>
  <c r="M164" i="7" s="1"/>
  <c r="L189" i="7" a="1"/>
  <c r="L189" i="7" s="1"/>
  <c r="M23" i="7" a="1"/>
  <c r="M23" i="7" s="1"/>
  <c r="M231" i="7" a="1"/>
  <c r="M231" i="7" s="1"/>
  <c r="M170" i="7" a="1"/>
  <c r="M170" i="7" s="1"/>
  <c r="L138" i="7" a="1"/>
  <c r="L138" i="7" s="1"/>
  <c r="L385" i="7" a="1"/>
  <c r="L385" i="7" s="1"/>
  <c r="L147" i="7" a="1"/>
  <c r="L147" i="7" s="1"/>
  <c r="M112" i="7" a="1"/>
  <c r="M112" i="7" s="1"/>
  <c r="L119" i="7" a="1"/>
  <c r="L119" i="7" s="1"/>
  <c r="L325" i="7" a="1"/>
  <c r="L325" i="7" s="1"/>
  <c r="M95" i="7" a="1"/>
  <c r="M95" i="7" s="1"/>
  <c r="M223" i="7" a="1"/>
  <c r="M223" i="7" s="1"/>
  <c r="M380" i="7" a="1"/>
  <c r="M380" i="7" s="1"/>
  <c r="M26" i="7" a="1"/>
  <c r="M26" i="7" s="1"/>
  <c r="L376" i="7" a="1"/>
  <c r="L376" i="7" s="1"/>
  <c r="L178" i="7" a="1"/>
  <c r="L178" i="7" s="1"/>
  <c r="L268" i="7" a="1"/>
  <c r="L268" i="7" s="1"/>
  <c r="M198" i="7" a="1"/>
  <c r="M198" i="7" s="1"/>
  <c r="M53" i="7" a="1"/>
  <c r="M53" i="7" s="1"/>
  <c r="L191" i="7" a="1"/>
  <c r="L191" i="7" s="1"/>
  <c r="L220" i="7" a="1"/>
  <c r="L220" i="7" s="1"/>
  <c r="M376" i="7" a="1"/>
  <c r="M376" i="7" s="1"/>
  <c r="K339" i="7" a="1"/>
  <c r="K339" i="7" s="1"/>
  <c r="M63" i="7" a="1"/>
  <c r="M63" i="7" s="1"/>
  <c r="M335" i="7" a="1"/>
  <c r="M335" i="7" s="1"/>
  <c r="L418" i="7" a="1"/>
  <c r="L418" i="7" s="1"/>
  <c r="L103" i="7" a="1"/>
  <c r="L103" i="7" s="1"/>
  <c r="L137" i="7" a="1"/>
  <c r="L137" i="7" s="1"/>
  <c r="L380" i="7" a="1"/>
  <c r="L380" i="7" s="1"/>
  <c r="L382" i="7" a="1"/>
  <c r="L382" i="7" s="1"/>
  <c r="K319" i="7" a="1"/>
  <c r="K319" i="7" s="1"/>
  <c r="M190" i="7" a="1"/>
  <c r="M190" i="7" s="1"/>
  <c r="M103" i="7" a="1"/>
  <c r="M103" i="7" s="1"/>
  <c r="M148" i="7" a="1"/>
  <c r="M148" i="7" s="1"/>
  <c r="M255" i="7" a="1"/>
  <c r="M255" i="7" s="1"/>
  <c r="K124" i="7" a="1"/>
  <c r="K124" i="7" s="1"/>
  <c r="K66" i="7" a="1"/>
  <c r="K66" i="7" s="1"/>
  <c r="K275" i="7" a="1"/>
  <c r="K275" i="7" s="1"/>
  <c r="K349" i="7" a="1"/>
  <c r="K349" i="7" s="1"/>
  <c r="K28" i="7" a="1"/>
  <c r="K28" i="7" s="1"/>
  <c r="K328" i="7" a="1"/>
  <c r="K328" i="7" s="1"/>
  <c r="L392" i="7" a="1"/>
  <c r="L392" i="7" s="1"/>
  <c r="M126" i="7" a="1"/>
  <c r="M126" i="7" s="1"/>
  <c r="L99" i="7" a="1"/>
  <c r="L99" i="7" s="1"/>
  <c r="M86" i="7" a="1"/>
  <c r="M86" i="7" s="1"/>
  <c r="K67" i="7" a="1"/>
  <c r="K67" i="7" s="1"/>
  <c r="K264" i="7" a="1"/>
  <c r="K264" i="7" s="1"/>
  <c r="K40" i="7" a="1"/>
  <c r="K40" i="7" s="1"/>
  <c r="K101" i="7" a="1"/>
  <c r="K101" i="7" s="1"/>
  <c r="K214" i="7" a="1"/>
  <c r="K214" i="7" s="1"/>
  <c r="K368" i="7" a="1"/>
  <c r="K368" i="7" s="1"/>
  <c r="L61" i="7" a="1"/>
  <c r="L61" i="7" s="1"/>
  <c r="L410" i="7" a="1"/>
  <c r="L410" i="7" s="1"/>
  <c r="M37" i="7" a="1"/>
  <c r="M37" i="7" s="1"/>
  <c r="M139" i="7" a="1"/>
  <c r="M139" i="7" s="1"/>
  <c r="K390" i="7" a="1"/>
  <c r="K390" i="7" s="1"/>
  <c r="K252" i="7" a="1"/>
  <c r="K252" i="7" s="1"/>
  <c r="K203" i="7" a="1"/>
  <c r="K203" i="7" s="1"/>
  <c r="K271" i="7" a="1"/>
  <c r="K271" i="7" s="1"/>
  <c r="K262" i="7" a="1"/>
  <c r="K262" i="7" s="1"/>
  <c r="K194" i="7" a="1"/>
  <c r="K194" i="7" s="1"/>
  <c r="K167" i="7" a="1"/>
  <c r="K167" i="7" s="1"/>
  <c r="M338" i="7" a="1"/>
  <c r="M338" i="7" s="1"/>
  <c r="L144" i="7" a="1"/>
  <c r="L144" i="7" s="1"/>
  <c r="L95" i="7" a="1"/>
  <c r="L95" i="7" s="1"/>
  <c r="M331" i="7" a="1"/>
  <c r="M331" i="7" s="1"/>
  <c r="M142" i="7" a="1"/>
  <c r="M142" i="7" s="1"/>
  <c r="L168" i="7" a="1"/>
  <c r="L168" i="7" s="1"/>
  <c r="L84" i="7" a="1"/>
  <c r="L84" i="7" s="1"/>
  <c r="L94" i="7" a="1"/>
  <c r="L94" i="7" s="1"/>
  <c r="M136" i="7" a="1"/>
  <c r="M136" i="7" s="1"/>
  <c r="L302" i="7" a="1"/>
  <c r="L302" i="7" s="1"/>
  <c r="L387" i="7" a="1"/>
  <c r="L387" i="7" s="1"/>
  <c r="L202" i="7" a="1"/>
  <c r="L202" i="7" s="1"/>
  <c r="L66" i="7" a="1"/>
  <c r="L66" i="7" s="1"/>
  <c r="M363" i="7" a="1"/>
  <c r="M363" i="7" s="1"/>
  <c r="L253" i="7" a="1"/>
  <c r="L253" i="7" s="1"/>
  <c r="L274" i="7" a="1"/>
  <c r="L274" i="7" s="1"/>
  <c r="M396" i="7" a="1"/>
  <c r="M396" i="7" s="1"/>
  <c r="M337" i="7" a="1"/>
  <c r="M337" i="7" s="1"/>
  <c r="K188" i="7" a="1"/>
  <c r="K188" i="7" s="1"/>
  <c r="M143" i="7" a="1"/>
  <c r="M143" i="7" s="1"/>
  <c r="L156" i="7" a="1"/>
  <c r="L156" i="7" s="1"/>
  <c r="K91" i="7" a="1"/>
  <c r="K91" i="7" s="1"/>
  <c r="M137" i="7" a="1"/>
  <c r="M137" i="7" s="1"/>
  <c r="L180" i="7" a="1"/>
  <c r="L180" i="7" s="1"/>
  <c r="L251" i="7" a="1"/>
  <c r="L251" i="7" s="1"/>
  <c r="M385" i="7" a="1"/>
  <c r="M385" i="7" s="1"/>
  <c r="M364" i="7" a="1"/>
  <c r="M364" i="7" s="1"/>
  <c r="L234" i="7" a="1"/>
  <c r="L234" i="7" s="1"/>
  <c r="M274" i="7" a="1"/>
  <c r="M274" i="7" s="1"/>
  <c r="L336" i="7" a="1"/>
  <c r="L336" i="7" s="1"/>
  <c r="M311" i="7" a="1"/>
  <c r="M311" i="7" s="1"/>
  <c r="L132" i="7" a="1"/>
  <c r="L132" i="7" s="1"/>
  <c r="M21" i="7" a="1"/>
  <c r="M21" i="7" s="1"/>
  <c r="L218" i="7" a="1"/>
  <c r="L218" i="7" s="1"/>
  <c r="L262" i="7" a="1"/>
  <c r="L262" i="7" s="1"/>
  <c r="L60" i="7" a="1"/>
  <c r="L60" i="7" s="1"/>
  <c r="L304" i="7" a="1"/>
  <c r="L304" i="7" s="1"/>
  <c r="L159" i="7" a="1"/>
  <c r="L159" i="7" s="1"/>
  <c r="M28" i="7" a="1"/>
  <c r="M28" i="7" s="1"/>
  <c r="M296" i="7" a="1"/>
  <c r="M296" i="7" s="1"/>
  <c r="M150" i="7" a="1"/>
  <c r="M150" i="7" s="1"/>
  <c r="L242" i="7" a="1"/>
  <c r="L242" i="7" s="1"/>
  <c r="L310" i="7" a="1"/>
  <c r="L310" i="7" s="1"/>
  <c r="L402" i="7" a="1"/>
  <c r="L402" i="7" s="1"/>
  <c r="K298" i="7" a="1"/>
  <c r="K298" i="7" s="1"/>
  <c r="L97" i="7" a="1"/>
  <c r="L97" i="7" s="1"/>
  <c r="M298" i="7" a="1"/>
  <c r="M298" i="7" s="1"/>
  <c r="M17" i="7" a="1"/>
  <c r="M17" i="7" s="1"/>
  <c r="L24" i="7" a="1"/>
  <c r="L24" i="7" s="1"/>
  <c r="M180" i="7" a="1"/>
  <c r="M180" i="7" s="1"/>
  <c r="L114" i="7" a="1"/>
  <c r="L114" i="7" s="1"/>
  <c r="L422" i="7" a="1"/>
  <c r="L422" i="7" s="1"/>
  <c r="M354" i="7" a="1"/>
  <c r="M354" i="7" s="1"/>
  <c r="L363" i="7" a="1"/>
  <c r="L363" i="7" s="1"/>
  <c r="M329" i="7" a="1"/>
  <c r="M329" i="7" s="1"/>
  <c r="M34" i="7" a="1"/>
  <c r="M34" i="7" s="1"/>
  <c r="M425" i="7" a="1"/>
  <c r="M425" i="7" s="1"/>
  <c r="K133" i="7" a="1"/>
  <c r="K133" i="7" s="1"/>
  <c r="K374" i="7" a="1"/>
  <c r="K374" i="7" s="1"/>
  <c r="K138" i="7" a="1"/>
  <c r="K138" i="7" s="1"/>
  <c r="K77" i="7" a="1"/>
  <c r="K77" i="7" s="1"/>
  <c r="K140" i="7" a="1"/>
  <c r="K140" i="7" s="1"/>
  <c r="K15" i="7" a="1"/>
  <c r="K15" i="7" s="1"/>
  <c r="L32" i="7" a="1"/>
  <c r="L32" i="7" s="1"/>
  <c r="L287" i="7" a="1"/>
  <c r="L287" i="7" s="1"/>
  <c r="M263" i="7" a="1"/>
  <c r="M263" i="7" s="1"/>
  <c r="M110" i="7" a="1"/>
  <c r="M110" i="7" s="1"/>
  <c r="K123" i="7" a="1"/>
  <c r="K123" i="7" s="1"/>
  <c r="K41" i="7" a="1"/>
  <c r="K41" i="7" s="1"/>
  <c r="K120" i="7" a="1"/>
  <c r="K120" i="7" s="1"/>
  <c r="K161" i="7" a="1"/>
  <c r="K161" i="7" s="1"/>
  <c r="K279" i="7" a="1"/>
  <c r="K279" i="7" s="1"/>
  <c r="K29" i="7" a="1"/>
  <c r="K29" i="7" s="1"/>
  <c r="L381" i="7" a="1"/>
  <c r="L381" i="7" s="1"/>
  <c r="L21" i="7" a="1"/>
  <c r="L21" i="7" s="1"/>
  <c r="L72" i="7" a="1"/>
  <c r="L72" i="7" s="1"/>
  <c r="M218" i="7" a="1"/>
  <c r="M218" i="7" s="1"/>
  <c r="K211" i="7" a="1"/>
  <c r="K211" i="7" s="1"/>
  <c r="K51" i="7" a="1"/>
  <c r="K51" i="7" s="1"/>
  <c r="K301" i="7" a="1"/>
  <c r="K301" i="7" s="1"/>
  <c r="K287" i="7" a="1"/>
  <c r="K287" i="7" s="1"/>
  <c r="K414" i="7" a="1"/>
  <c r="K414" i="7" s="1"/>
  <c r="K366" i="7" a="1"/>
  <c r="K366" i="7" s="1"/>
  <c r="K121" i="7" a="1"/>
  <c r="K121" i="7" s="1"/>
  <c r="L344" i="7" a="1"/>
  <c r="L344" i="7" s="1"/>
  <c r="L426" i="7" a="1"/>
  <c r="L426" i="7" s="1"/>
  <c r="M153" i="7" a="1"/>
  <c r="M153" i="7" s="1"/>
  <c r="M123" i="7" a="1"/>
  <c r="M123" i="7" s="1"/>
  <c r="M221" i="7" a="1"/>
  <c r="M221" i="7" s="1"/>
  <c r="M417" i="7" a="1"/>
  <c r="M417" i="7" s="1"/>
  <c r="M308" i="7" a="1"/>
  <c r="M308" i="7" s="1"/>
  <c r="M281" i="7" a="1"/>
  <c r="M281" i="7" s="1"/>
  <c r="M87" i="7" a="1"/>
  <c r="M87" i="7" s="1"/>
  <c r="L145" i="7" a="1"/>
  <c r="L145" i="7" s="1"/>
  <c r="L321" i="7" a="1"/>
  <c r="L321" i="7" s="1"/>
  <c r="M428" i="7" a="1"/>
  <c r="M428" i="7" s="1"/>
  <c r="L403" i="7" a="1"/>
  <c r="L403" i="7" s="1"/>
  <c r="L320" i="7" a="1"/>
  <c r="L320" i="7" s="1"/>
  <c r="L33" i="7" a="1"/>
  <c r="L33" i="7" s="1"/>
  <c r="M351" i="7" a="1"/>
  <c r="M351" i="7" s="1"/>
  <c r="M256" i="7" a="1"/>
  <c r="M256" i="7" s="1"/>
  <c r="L417" i="7" a="1"/>
  <c r="L417" i="7" s="1"/>
  <c r="M384" i="7" a="1"/>
  <c r="M384" i="7" s="1"/>
  <c r="L27" i="7" a="1"/>
  <c r="L27" i="7" s="1"/>
  <c r="L388" i="7" a="1"/>
  <c r="L388" i="7" s="1"/>
  <c r="K243" i="7" a="1"/>
  <c r="K243" i="7" s="1"/>
  <c r="M228" i="7" a="1"/>
  <c r="M228" i="7" s="1"/>
  <c r="M330" i="7" a="1"/>
  <c r="M330" i="7" s="1"/>
  <c r="L9" i="7" a="1"/>
  <c r="L9" i="7" s="1"/>
  <c r="M68" i="7" a="1"/>
  <c r="M68" i="7" s="1"/>
  <c r="M73" i="7" a="1"/>
  <c r="M73" i="7" s="1"/>
  <c r="M152" i="7" a="1"/>
  <c r="M152" i="7" s="1"/>
  <c r="L143" i="7" a="1"/>
  <c r="L143" i="7" s="1"/>
  <c r="L149" i="7" a="1"/>
  <c r="L149" i="7" s="1"/>
  <c r="L83" i="7" a="1"/>
  <c r="L83" i="7" s="1"/>
  <c r="M208" i="7" a="1"/>
  <c r="M208" i="7" s="1"/>
  <c r="M241" i="7" a="1"/>
  <c r="M241" i="7" s="1"/>
  <c r="L8" i="7" a="1"/>
  <c r="L8" i="7" s="1"/>
  <c r="L384" i="7" a="1"/>
  <c r="L384" i="7" s="1"/>
  <c r="L92" i="7" a="1"/>
  <c r="L92" i="7" s="1"/>
  <c r="L208" i="7" a="1"/>
  <c r="L208" i="7" s="1"/>
  <c r="M268" i="7" a="1"/>
  <c r="M268" i="7" s="1"/>
  <c r="L377" i="7" a="1"/>
  <c r="L377" i="7" s="1"/>
  <c r="M273" i="7" a="1"/>
  <c r="M273" i="7" s="1"/>
  <c r="L409" i="7" a="1"/>
  <c r="L409" i="7" s="1"/>
  <c r="M313" i="7" a="1"/>
  <c r="M313" i="7" s="1"/>
  <c r="M373" i="7" a="1"/>
  <c r="M373" i="7" s="1"/>
  <c r="M309" i="7" a="1"/>
  <c r="M309" i="7" s="1"/>
  <c r="M321" i="7" a="1"/>
  <c r="M321" i="7" s="1"/>
  <c r="M19" i="7" a="1"/>
  <c r="M19" i="7" s="1"/>
  <c r="M277" i="7" a="1"/>
  <c r="M277" i="7" s="1"/>
  <c r="L337" i="7" a="1"/>
  <c r="L337" i="7" s="1"/>
  <c r="M181" i="7" a="1"/>
  <c r="M181" i="7" s="1"/>
  <c r="M104" i="7" a="1"/>
  <c r="M104" i="7" s="1"/>
  <c r="L14" i="7" a="1"/>
  <c r="L14" i="7" s="1"/>
  <c r="L55" i="7" a="1"/>
  <c r="L55" i="7" s="1"/>
  <c r="L414" i="7" a="1"/>
  <c r="L414" i="7" s="1"/>
  <c r="L399" i="7" a="1"/>
  <c r="L399" i="7" s="1"/>
  <c r="L352" i="7" a="1"/>
  <c r="L352" i="7" s="1"/>
  <c r="L219" i="7" a="1"/>
  <c r="L219" i="7" s="1"/>
  <c r="M210" i="7" a="1"/>
  <c r="M210" i="7" s="1"/>
  <c r="L364" i="7" a="1"/>
  <c r="L364" i="7" s="1"/>
  <c r="K300" i="7" a="1"/>
  <c r="K300" i="7" s="1"/>
  <c r="K46" i="7" a="1"/>
  <c r="K46" i="7" s="1"/>
  <c r="K330" i="7" a="1"/>
  <c r="K330" i="7" s="1"/>
  <c r="K102" i="7" a="1"/>
  <c r="K102" i="7" s="1"/>
  <c r="K191" i="7" a="1"/>
  <c r="K191" i="7" s="1"/>
  <c r="K202" i="7" a="1"/>
  <c r="K202" i="7" s="1"/>
  <c r="M346" i="7" a="1"/>
  <c r="M346" i="7" s="1"/>
  <c r="M287" i="7" a="1"/>
  <c r="M287" i="7" s="1"/>
  <c r="M292" i="7" a="1"/>
  <c r="M292" i="7" s="1"/>
  <c r="M168" i="7" a="1"/>
  <c r="M168" i="7" s="1"/>
  <c r="K381" i="7" a="1"/>
  <c r="K381" i="7" s="1"/>
  <c r="K426" i="7" a="1"/>
  <c r="K426" i="7" s="1"/>
  <c r="K19" i="7" a="1"/>
  <c r="K19" i="7" s="1"/>
  <c r="K291" i="7" a="1"/>
  <c r="K291" i="7" s="1"/>
  <c r="K369" i="7" a="1"/>
  <c r="K369" i="7" s="1"/>
  <c r="K218" i="7" a="1"/>
  <c r="K218" i="7" s="1"/>
  <c r="M20" i="7" a="1"/>
  <c r="M20" i="7" s="1"/>
  <c r="M300" i="7" a="1"/>
  <c r="M300" i="7" s="1"/>
  <c r="M278" i="7" a="1"/>
  <c r="M278" i="7" s="1"/>
  <c r="M121" i="7" a="1"/>
  <c r="M121" i="7" s="1"/>
  <c r="M8" i="7" a="1"/>
  <c r="M8" i="7" s="1"/>
  <c r="L411" i="7" a="1"/>
  <c r="L411" i="7" s="1"/>
  <c r="M118" i="7" a="1"/>
  <c r="M118" i="7" s="1"/>
  <c r="L401" i="7" a="1"/>
  <c r="L401" i="7" s="1"/>
  <c r="M404" i="7" a="1"/>
  <c r="M404" i="7" s="1"/>
  <c r="L199" i="7" a="1"/>
  <c r="L199" i="7" s="1"/>
  <c r="L171" i="7" a="1"/>
  <c r="L171" i="7" s="1"/>
  <c r="L366" i="7" a="1"/>
  <c r="L366" i="7" s="1"/>
  <c r="M94" i="7" a="1"/>
  <c r="M94" i="7" s="1"/>
  <c r="M286" i="7" a="1"/>
  <c r="M286" i="7" s="1"/>
  <c r="L183" i="7" a="1"/>
  <c r="L183" i="7" s="1"/>
  <c r="L270" i="7" a="1"/>
  <c r="L270" i="7" s="1"/>
  <c r="L196" i="7" a="1"/>
  <c r="L196" i="7" s="1"/>
  <c r="M295" i="7" a="1"/>
  <c r="M295" i="7" s="1"/>
  <c r="L420" i="7" a="1"/>
  <c r="L420" i="7" s="1"/>
  <c r="L272" i="7" a="1"/>
  <c r="L272" i="7" s="1"/>
  <c r="L296" i="7" a="1"/>
  <c r="L296" i="7" s="1"/>
  <c r="M324" i="7" a="1"/>
  <c r="M324" i="7" s="1"/>
  <c r="M15" i="7" a="1"/>
  <c r="M15" i="7" s="1"/>
  <c r="M166" i="7" a="1"/>
  <c r="M166" i="7" s="1"/>
  <c r="L45" i="7" a="1"/>
  <c r="L45" i="7" s="1"/>
  <c r="L331" i="7" a="1"/>
  <c r="L331" i="7" s="1"/>
  <c r="L283" i="7" a="1"/>
  <c r="L283" i="7" s="1"/>
  <c r="M36" i="7" a="1"/>
  <c r="M36" i="7" s="1"/>
  <c r="L400" i="7" a="1"/>
  <c r="L400" i="7" s="1"/>
  <c r="L213" i="7" a="1"/>
  <c r="L213" i="7" s="1"/>
  <c r="M427" i="7" a="1"/>
  <c r="M427" i="7" s="1"/>
  <c r="M182" i="7" a="1"/>
  <c r="M182" i="7" s="1"/>
  <c r="M80" i="7" a="1"/>
  <c r="M80" i="7" s="1"/>
  <c r="L135" i="7" a="1"/>
  <c r="L135" i="7" s="1"/>
  <c r="L340" i="7" a="1"/>
  <c r="L340" i="7" s="1"/>
  <c r="K229" i="7" a="1"/>
  <c r="K229" i="7" s="1"/>
  <c r="M225" i="7" a="1"/>
  <c r="M225" i="7" s="1"/>
  <c r="L368" i="7" a="1"/>
  <c r="L368" i="7" s="1"/>
  <c r="L286" i="7" a="1"/>
  <c r="L286" i="7" s="1"/>
  <c r="M257" i="7" a="1"/>
  <c r="M257" i="7" s="1"/>
  <c r="M235" i="7" a="1"/>
  <c r="M235" i="7" s="1"/>
  <c r="M78" i="7" a="1"/>
  <c r="M78" i="7" s="1"/>
  <c r="M93" i="7" a="1"/>
  <c r="M93" i="7" s="1"/>
  <c r="M297" i="7" a="1"/>
  <c r="M297" i="7" s="1"/>
  <c r="M422" i="7" a="1"/>
  <c r="M422" i="7" s="1"/>
  <c r="L75" i="7" a="1"/>
  <c r="L75" i="7" s="1"/>
  <c r="L271" i="7" a="1"/>
  <c r="L271" i="7" s="1"/>
  <c r="M146" i="7" a="1"/>
  <c r="M146" i="7" s="1"/>
  <c r="L51" i="7" a="1"/>
  <c r="L51" i="7" s="1"/>
  <c r="M89" i="7" a="1"/>
  <c r="M89" i="7" s="1"/>
  <c r="L209" i="7" a="1"/>
  <c r="L209" i="7" s="1"/>
  <c r="L254" i="7" a="1"/>
  <c r="L254" i="7" s="1"/>
  <c r="M312" i="7" a="1"/>
  <c r="M312" i="7" s="1"/>
  <c r="M200" i="7" a="1"/>
  <c r="M200" i="7" s="1"/>
  <c r="L390" i="7" a="1"/>
  <c r="L390" i="7" s="1"/>
  <c r="L185" i="7" a="1"/>
  <c r="L185" i="7" s="1"/>
  <c r="M342" i="7" a="1"/>
  <c r="M342" i="7" s="1"/>
  <c r="L412" i="7" a="1"/>
  <c r="L412" i="7" s="1"/>
  <c r="K127" i="7" a="1"/>
  <c r="K127" i="7" s="1"/>
  <c r="K388" i="7" a="1"/>
  <c r="K388" i="7" s="1"/>
  <c r="K401" i="7" a="1"/>
  <c r="K401" i="7" s="1"/>
  <c r="K239" i="7" a="1"/>
  <c r="K239" i="7" s="1"/>
  <c r="K407" i="7" a="1"/>
  <c r="K407" i="7" s="1"/>
  <c r="M368" i="7" a="1"/>
  <c r="M368" i="7" s="1"/>
  <c r="M60" i="7" a="1"/>
  <c r="M60" i="7" s="1"/>
  <c r="L305" i="7" a="1"/>
  <c r="L305" i="7" s="1"/>
  <c r="L104" i="7" a="1"/>
  <c r="L104" i="7" s="1"/>
  <c r="K393" i="7" a="1"/>
  <c r="K393" i="7" s="1"/>
  <c r="K332" i="7" a="1"/>
  <c r="K332" i="7" s="1"/>
  <c r="K18" i="7" a="1"/>
  <c r="K18" i="7" s="1"/>
  <c r="K151" i="7" a="1"/>
  <c r="K151" i="7" s="1"/>
  <c r="K143" i="7" a="1"/>
  <c r="K143" i="7" s="1"/>
  <c r="K95" i="7" a="1"/>
  <c r="K95" i="7" s="1"/>
  <c r="K313" i="7" a="1"/>
  <c r="K313" i="7" s="1"/>
  <c r="L288" i="7" a="1"/>
  <c r="L288" i="7" s="1"/>
  <c r="M415" i="7" a="1"/>
  <c r="M415" i="7" s="1"/>
  <c r="L169" i="7" a="1"/>
  <c r="L169" i="7" s="1"/>
  <c r="M230" i="7" a="1"/>
  <c r="M230" i="7" s="1"/>
  <c r="K425" i="7" a="1"/>
  <c r="K425" i="7" s="1"/>
  <c r="K198" i="7" a="1"/>
  <c r="K198" i="7" s="1"/>
  <c r="K405" i="7" a="1"/>
  <c r="K405" i="7" s="1"/>
  <c r="K156" i="7" a="1"/>
  <c r="K156" i="7" s="1"/>
  <c r="K289" i="7" a="1"/>
  <c r="K289" i="7" s="1"/>
  <c r="K193" i="7" a="1"/>
  <c r="K193" i="7" s="1"/>
  <c r="K237" i="7" a="1"/>
  <c r="K237" i="7" s="1"/>
  <c r="L54" i="7" a="1"/>
  <c r="L54" i="7" s="1"/>
  <c r="M14" i="7" a="1"/>
  <c r="M14" i="7" s="1"/>
  <c r="M234" i="7" a="1"/>
  <c r="M234" i="7" s="1"/>
  <c r="M332" i="7" a="1"/>
  <c r="M332" i="7" s="1"/>
  <c r="L235" i="7" a="1"/>
  <c r="L235" i="7" s="1"/>
  <c r="L62" i="7" a="1"/>
  <c r="L62" i="7" s="1"/>
  <c r="L153" i="7" a="1"/>
  <c r="L153" i="7" s="1"/>
  <c r="L77" i="7" a="1"/>
  <c r="L77" i="7" s="1"/>
  <c r="M403" i="7" a="1"/>
  <c r="M403" i="7" s="1"/>
  <c r="M122" i="7" a="1"/>
  <c r="M122" i="7" s="1"/>
  <c r="M249" i="7" a="1"/>
  <c r="M249" i="7" s="1"/>
  <c r="L322" i="7" a="1"/>
  <c r="L322" i="7" s="1"/>
  <c r="M340" i="7" a="1"/>
  <c r="M340" i="7" s="1"/>
  <c r="L263" i="7" a="1"/>
  <c r="L263" i="7" s="1"/>
  <c r="L162" i="7" a="1"/>
  <c r="L162" i="7" s="1"/>
  <c r="M266" i="7" a="1"/>
  <c r="M266" i="7" s="1"/>
  <c r="L282" i="7" a="1"/>
  <c r="L282" i="7" s="1"/>
  <c r="M307" i="7" a="1"/>
  <c r="M307" i="7" s="1"/>
  <c r="M343" i="7" a="1"/>
  <c r="M343" i="7" s="1"/>
  <c r="L98" i="7" a="1"/>
  <c r="L98" i="7" s="1"/>
  <c r="M209" i="7" a="1"/>
  <c r="M209" i="7" s="1"/>
  <c r="L35" i="7" a="1"/>
  <c r="L35" i="7" s="1"/>
  <c r="M251" i="7" a="1"/>
  <c r="M251" i="7" s="1"/>
  <c r="M304" i="7" a="1"/>
  <c r="M304" i="7" s="1"/>
  <c r="L111" i="7" a="1"/>
  <c r="L111" i="7" s="1"/>
  <c r="L122" i="7" a="1"/>
  <c r="L122" i="7" s="1"/>
  <c r="L346" i="7" a="1"/>
  <c r="L346" i="7" s="1"/>
  <c r="L108" i="7" a="1"/>
  <c r="L108" i="7" s="1"/>
  <c r="M306" i="7" a="1"/>
  <c r="M306" i="7" s="1"/>
  <c r="L12" i="7" a="1"/>
  <c r="L12" i="7" s="1"/>
  <c r="L113" i="7" a="1"/>
  <c r="L113" i="7" s="1"/>
  <c r="L205" i="7" a="1"/>
  <c r="L205" i="7" s="1"/>
  <c r="M429" i="7" a="1"/>
  <c r="M429" i="7" s="1"/>
  <c r="L175" i="7" a="1"/>
  <c r="L175" i="7" s="1"/>
  <c r="M113" i="7" a="1"/>
  <c r="M113" i="7" s="1"/>
  <c r="M253" i="7" a="1"/>
  <c r="M253" i="7" s="1"/>
  <c r="L324" i="7" a="1"/>
  <c r="L324" i="7" s="1"/>
  <c r="M183" i="7" a="1"/>
  <c r="M183" i="7" s="1"/>
  <c r="L299" i="7" a="1"/>
  <c r="L299" i="7" s="1"/>
  <c r="M132" i="7" a="1"/>
  <c r="M132" i="7" s="1"/>
  <c r="M61" i="7" a="1"/>
  <c r="M61" i="7" s="1"/>
  <c r="L266" i="7" a="1"/>
  <c r="L266" i="7" s="1"/>
  <c r="L427" i="7" a="1"/>
  <c r="L427" i="7" s="1"/>
  <c r="L206" i="7" a="1"/>
  <c r="L206" i="7" s="1"/>
  <c r="L419" i="7" a="1"/>
  <c r="L419" i="7" s="1"/>
  <c r="M81" i="7" a="1"/>
  <c r="M81" i="7" s="1"/>
  <c r="M88" i="7" a="1"/>
  <c r="M88" i="7" s="1"/>
  <c r="L395" i="7" a="1"/>
  <c r="L395" i="7" s="1"/>
  <c r="M74" i="7" a="1"/>
  <c r="M74" i="7" s="1"/>
  <c r="L314" i="7" a="1"/>
  <c r="L314" i="7" s="1"/>
  <c r="L326" i="7" a="1"/>
  <c r="L326" i="7" s="1"/>
  <c r="M353" i="7" a="1"/>
  <c r="M353" i="7" s="1"/>
  <c r="M158" i="7" a="1"/>
  <c r="M158" i="7" s="1"/>
  <c r="M237" i="7" a="1"/>
  <c r="M237" i="7" s="1"/>
  <c r="M238" i="7" a="1"/>
  <c r="M238" i="7" s="1"/>
  <c r="M267" i="7" a="1"/>
  <c r="M267" i="7" s="1"/>
  <c r="L327" i="7" a="1"/>
  <c r="L327" i="7" s="1"/>
  <c r="K23" i="7" a="1"/>
  <c r="K23" i="7" s="1"/>
  <c r="K223" i="7" a="1"/>
  <c r="K223" i="7" s="1"/>
  <c r="K424" i="7" a="1"/>
  <c r="K424" i="7" s="1"/>
  <c r="K205" i="7" a="1"/>
  <c r="K205" i="7" s="1"/>
  <c r="K231" i="7" a="1"/>
  <c r="K231" i="7" s="1"/>
  <c r="L44" i="7" a="1"/>
  <c r="L44" i="7" s="1"/>
  <c r="L303" i="7" a="1"/>
  <c r="L303" i="7" s="1"/>
  <c r="L369" i="7" a="1"/>
  <c r="L369" i="7" s="1"/>
  <c r="M43" i="7" a="1"/>
  <c r="M43" i="7" s="1"/>
  <c r="K110" i="7" a="1"/>
  <c r="K110" i="7" s="1"/>
  <c r="K176" i="7" a="1"/>
  <c r="K176" i="7" s="1"/>
  <c r="K128" i="7" a="1"/>
  <c r="K128" i="7" s="1"/>
  <c r="K217" i="7" a="1"/>
  <c r="K217" i="7" s="1"/>
  <c r="K296" i="7" a="1"/>
  <c r="K296" i="7" s="1"/>
  <c r="K172" i="7" a="1"/>
  <c r="K172" i="7" s="1"/>
  <c r="K21" i="7" a="1"/>
  <c r="K21" i="7" s="1"/>
  <c r="M145" i="7" a="1"/>
  <c r="M145" i="7" s="1"/>
  <c r="M423" i="7" a="1"/>
  <c r="M423" i="7" s="1"/>
  <c r="M357" i="7" a="1"/>
  <c r="M357" i="7" s="1"/>
  <c r="M174" i="7" a="1"/>
  <c r="M174" i="7" s="1"/>
  <c r="K148" i="7" a="1"/>
  <c r="K148" i="7" s="1"/>
  <c r="K323" i="7" a="1"/>
  <c r="K323" i="7" s="1"/>
  <c r="K155" i="7" a="1"/>
  <c r="K155" i="7" s="1"/>
  <c r="K168" i="7" a="1"/>
  <c r="K168" i="7" s="1"/>
  <c r="K96" i="7" a="1"/>
  <c r="K96" i="7" s="1"/>
  <c r="K338" i="7" a="1"/>
  <c r="K338" i="7" s="1"/>
  <c r="K48" i="7" a="1"/>
  <c r="K48" i="7" s="1"/>
  <c r="L267" i="7" a="1"/>
  <c r="L267" i="7" s="1"/>
  <c r="L291" i="7" a="1"/>
  <c r="L291" i="7" s="1"/>
  <c r="M248" i="7" a="1"/>
  <c r="M248" i="7" s="1"/>
  <c r="L239" i="7" a="1"/>
  <c r="L239" i="7" s="1"/>
  <c r="K265" i="7" a="1"/>
  <c r="K265" i="7" s="1"/>
  <c r="K173" i="7" a="1"/>
  <c r="K173" i="7" s="1"/>
  <c r="K345" i="7" a="1"/>
  <c r="K345" i="7" s="1"/>
  <c r="K306" i="7" a="1"/>
  <c r="K306" i="7" s="1"/>
  <c r="L155" i="7" a="1"/>
  <c r="L155" i="7" s="1"/>
  <c r="K130" i="7" a="1"/>
  <c r="K130" i="7" s="1"/>
  <c r="K352" i="7" a="1"/>
  <c r="K352" i="7" s="1"/>
  <c r="M178" i="7" a="1"/>
  <c r="M178" i="7" s="1"/>
  <c r="L49" i="7" a="1"/>
  <c r="L49" i="7" s="1"/>
  <c r="L343" i="7" a="1"/>
  <c r="L343" i="7" s="1"/>
  <c r="K36" i="7" a="1"/>
  <c r="K36" i="7" s="1"/>
  <c r="K126" i="7" a="1"/>
  <c r="K126" i="7" s="1"/>
  <c r="K68" i="7" a="1"/>
  <c r="K68" i="7" s="1"/>
  <c r="K82" i="7" a="1"/>
  <c r="K82" i="7" s="1"/>
  <c r="K371" i="7" a="1"/>
  <c r="K371" i="7" s="1"/>
  <c r="K200" i="7" a="1"/>
  <c r="K200" i="7" s="1"/>
  <c r="K111" i="7" a="1"/>
  <c r="K111" i="7" s="1"/>
  <c r="M47" i="7" a="1"/>
  <c r="M47" i="7" s="1"/>
  <c r="M276" i="7" a="1"/>
  <c r="M276" i="7" s="1"/>
  <c r="L348" i="7" a="1"/>
  <c r="L348" i="7" s="1"/>
  <c r="M323" i="7" a="1"/>
  <c r="M323" i="7" s="1"/>
  <c r="K112" i="7" a="1"/>
  <c r="K112" i="7" s="1"/>
  <c r="K45" i="7" a="1"/>
  <c r="K45" i="7" s="1"/>
  <c r="K288" i="7" a="1"/>
  <c r="K288" i="7" s="1"/>
  <c r="K72" i="7" a="1"/>
  <c r="K72" i="7" s="1"/>
  <c r="K233" i="7" a="1"/>
  <c r="K233" i="7" s="1"/>
  <c r="K347" i="7" a="1"/>
  <c r="K347" i="7" s="1"/>
  <c r="M84" i="7" a="1"/>
  <c r="M84" i="7" s="1"/>
  <c r="M35" i="7" a="1"/>
  <c r="M35" i="7" s="1"/>
  <c r="M72" i="7" a="1"/>
  <c r="M72" i="7" s="1"/>
  <c r="M318" i="7" a="1"/>
  <c r="M318" i="7" s="1"/>
  <c r="K10" i="7" a="1"/>
  <c r="K10" i="7" s="1"/>
  <c r="K248" i="7" a="1"/>
  <c r="K248" i="7" s="1"/>
  <c r="K224" i="7" a="1"/>
  <c r="K224" i="7" s="1"/>
  <c r="K277" i="7" a="1"/>
  <c r="K277" i="7" s="1"/>
  <c r="K362" i="7" a="1"/>
  <c r="K362" i="7" s="1"/>
  <c r="K372" i="7" a="1"/>
  <c r="K372" i="7" s="1"/>
  <c r="L298" i="7" a="1"/>
  <c r="L298" i="7" s="1"/>
  <c r="L142" i="7" a="1"/>
  <c r="L142" i="7" s="1"/>
  <c r="M147" i="7" a="1"/>
  <c r="M147" i="7" s="1"/>
  <c r="M58" i="7" a="1"/>
  <c r="M58" i="7" s="1"/>
  <c r="K70" i="7" a="1"/>
  <c r="K70" i="7" s="1"/>
  <c r="K11" i="7" a="1"/>
  <c r="K11" i="7" s="1"/>
  <c r="K402" i="7" a="1"/>
  <c r="K402" i="7" s="1"/>
  <c r="K247" i="7" a="1"/>
  <c r="K247" i="7" s="1"/>
  <c r="K87" i="7" a="1"/>
  <c r="K87" i="7" s="1"/>
  <c r="K16" i="7" a="1"/>
  <c r="K16" i="7" s="1"/>
  <c r="M305" i="7" a="1"/>
  <c r="M305" i="7" s="1"/>
  <c r="L223" i="7" a="1"/>
  <c r="L223" i="7" s="1"/>
  <c r="L67" i="7" a="1"/>
  <c r="L67" i="7" s="1"/>
  <c r="L216" i="7" a="1"/>
  <c r="L216" i="7" s="1"/>
  <c r="K326" i="7" a="1"/>
  <c r="K326" i="7" s="1"/>
  <c r="K419" i="7" a="1"/>
  <c r="K419" i="7" s="1"/>
  <c r="K303" i="7" a="1"/>
  <c r="K303" i="7" s="1"/>
  <c r="K334" i="7" a="1"/>
  <c r="K334" i="7" s="1"/>
  <c r="K428" i="7" a="1"/>
  <c r="K428" i="7" s="1"/>
  <c r="K375" i="7" a="1"/>
  <c r="K375" i="7" s="1"/>
  <c r="K146" i="7" a="1"/>
  <c r="K146" i="7" s="1"/>
  <c r="L163" i="7" a="1"/>
  <c r="L163" i="7" s="1"/>
  <c r="M191" i="7" a="1"/>
  <c r="M191" i="7" s="1"/>
  <c r="L82" i="7" a="1"/>
  <c r="L82" i="7" s="1"/>
  <c r="M224" i="7" a="1"/>
  <c r="M224" i="7" s="1"/>
  <c r="M133" i="7" a="1"/>
  <c r="M133" i="7" s="1"/>
  <c r="L334" i="7" a="1"/>
  <c r="L334" i="7" s="1"/>
  <c r="L311" i="7" a="1"/>
  <c r="L311" i="7" s="1"/>
  <c r="K6" i="7" a="1"/>
  <c r="K6" i="7" s="1"/>
  <c r="L116" i="7" a="1"/>
  <c r="L116" i="7" s="1"/>
  <c r="L6" i="7" a="1"/>
  <c r="L6" i="7" s="1"/>
  <c r="L56" i="7" a="1"/>
  <c r="L56" i="7" s="1"/>
  <c r="M246" i="7" a="1"/>
  <c r="M246" i="7" s="1"/>
  <c r="M272" i="7" a="1"/>
  <c r="M272" i="7" s="1"/>
  <c r="L398" i="7" a="1"/>
  <c r="L398" i="7" s="1"/>
  <c r="L394" i="7" a="1"/>
  <c r="L394" i="7" s="1"/>
  <c r="L18" i="7" a="1"/>
  <c r="L18" i="7" s="1"/>
  <c r="L280" i="7" a="1"/>
  <c r="L280" i="7" s="1"/>
  <c r="L397" i="7" a="1"/>
  <c r="L397" i="7" s="1"/>
  <c r="L383" i="7" a="1"/>
  <c r="L383" i="7" s="1"/>
  <c r="M134" i="7" a="1"/>
  <c r="M134" i="7" s="1"/>
  <c r="L362" i="7" a="1"/>
  <c r="L362" i="7" s="1"/>
  <c r="L106" i="7" a="1"/>
  <c r="L106" i="7" s="1"/>
  <c r="L124" i="7" a="1"/>
  <c r="L124" i="7" s="1"/>
  <c r="M30" i="7" a="1"/>
  <c r="M30" i="7" s="1"/>
  <c r="K250" i="7" a="1"/>
  <c r="K250" i="7" s="1"/>
  <c r="K58" i="7" a="1"/>
  <c r="K58" i="7" s="1"/>
  <c r="M410" i="7" a="1"/>
  <c r="M410" i="7" s="1"/>
  <c r="L342" i="7" a="1"/>
  <c r="L342" i="7" s="1"/>
  <c r="K7" i="7" a="1"/>
  <c r="K7" i="7" s="1"/>
  <c r="K88" i="7" a="1"/>
  <c r="K88" i="7" s="1"/>
  <c r="M215" i="7" a="1"/>
  <c r="M215" i="7" s="1"/>
  <c r="L308" i="7" a="1"/>
  <c r="L308" i="7" s="1"/>
  <c r="M379" i="7" a="1"/>
  <c r="M379" i="7" s="1"/>
  <c r="K207" i="7" a="1"/>
  <c r="K207" i="7" s="1"/>
  <c r="K196" i="7" a="1"/>
  <c r="K196" i="7" s="1"/>
  <c r="K86" i="7" a="1"/>
  <c r="K86" i="7" s="1"/>
  <c r="K421" i="7" a="1"/>
  <c r="K421" i="7" s="1"/>
  <c r="K404" i="7" a="1"/>
  <c r="K404" i="7" s="1"/>
  <c r="K304" i="7" a="1"/>
  <c r="K304" i="7" s="1"/>
  <c r="K377" i="7" a="1"/>
  <c r="K377" i="7" s="1"/>
  <c r="L244" i="7" a="1"/>
  <c r="L244" i="7" s="1"/>
  <c r="M51" i="7" a="1"/>
  <c r="M51" i="7" s="1"/>
  <c r="M320" i="7" a="1"/>
  <c r="M320" i="7" s="1"/>
  <c r="M172" i="7" a="1"/>
  <c r="M172" i="7" s="1"/>
  <c r="K292" i="7" a="1"/>
  <c r="K292" i="7" s="1"/>
  <c r="K234" i="7" a="1"/>
  <c r="K234" i="7" s="1"/>
  <c r="K325" i="7" a="1"/>
  <c r="K325" i="7" s="1"/>
  <c r="K272" i="7" a="1"/>
  <c r="K272" i="7" s="1"/>
  <c r="K269" i="7" a="1"/>
  <c r="K269" i="7" s="1"/>
  <c r="K181" i="7" a="1"/>
  <c r="K181" i="7" s="1"/>
  <c r="M159" i="7" a="1"/>
  <c r="M159" i="7" s="1"/>
  <c r="M288" i="7" a="1"/>
  <c r="M288" i="7" s="1"/>
  <c r="M13" i="7" a="1"/>
  <c r="M13" i="7" s="1"/>
  <c r="M239" i="7" a="1"/>
  <c r="M239" i="7" s="1"/>
  <c r="K119" i="7" a="1"/>
  <c r="K119" i="7" s="1"/>
  <c r="K131" i="7" a="1"/>
  <c r="K131" i="7" s="1"/>
  <c r="K336" i="7" a="1"/>
  <c r="K336" i="7" s="1"/>
  <c r="K170" i="7" a="1"/>
  <c r="K170" i="7" s="1"/>
  <c r="K320" i="7" a="1"/>
  <c r="K320" i="7" s="1"/>
  <c r="K240" i="7" a="1"/>
  <c r="K240" i="7" s="1"/>
  <c r="L129" i="7" a="1"/>
  <c r="L129" i="7" s="1"/>
  <c r="L367" i="7" a="1"/>
  <c r="L367" i="7" s="1"/>
  <c r="M175" i="7" a="1"/>
  <c r="M175" i="7" s="1"/>
  <c r="L125" i="7" a="1"/>
  <c r="L125" i="7" s="1"/>
  <c r="K25" i="7" a="1"/>
  <c r="K25" i="7" s="1"/>
  <c r="K187" i="7" a="1"/>
  <c r="K187" i="7" s="1"/>
  <c r="K73" i="7" a="1"/>
  <c r="K73" i="7" s="1"/>
  <c r="K341" i="7" a="1"/>
  <c r="K341" i="7" s="1"/>
  <c r="K164" i="7" a="1"/>
  <c r="K164" i="7" s="1"/>
  <c r="K97" i="7" a="1"/>
  <c r="K97" i="7" s="1"/>
  <c r="M264" i="7" a="1"/>
  <c r="M264" i="7" s="1"/>
  <c r="M426" i="7" a="1"/>
  <c r="M426" i="7" s="1"/>
  <c r="L236" i="7" a="1"/>
  <c r="L236" i="7" s="1"/>
  <c r="M75" i="7" a="1"/>
  <c r="M75" i="7" s="1"/>
  <c r="K60" i="7" a="1"/>
  <c r="K60" i="7" s="1"/>
  <c r="K50" i="7" a="1"/>
  <c r="K50" i="7" s="1"/>
  <c r="K136" i="7" a="1"/>
  <c r="K136" i="7" s="1"/>
  <c r="K78" i="7" a="1"/>
  <c r="K78" i="7" s="1"/>
  <c r="K178" i="7" a="1"/>
  <c r="K178" i="7" s="1"/>
  <c r="K54" i="7" a="1"/>
  <c r="K54" i="7" s="1"/>
  <c r="K165" i="7" a="1"/>
  <c r="K165" i="7" s="1"/>
  <c r="L105" i="7" a="1"/>
  <c r="L105" i="7" s="1"/>
  <c r="M65" i="7" a="1"/>
  <c r="M65" i="7" s="1"/>
  <c r="L68" i="7" a="1"/>
  <c r="L68" i="7" s="1"/>
  <c r="M265" i="7" a="1"/>
  <c r="M265" i="7" s="1"/>
  <c r="L173" i="7" a="1"/>
  <c r="L173" i="7" s="1"/>
  <c r="M202" i="7" a="1"/>
  <c r="M202" i="7" s="1"/>
  <c r="K129" i="7" a="1"/>
  <c r="K129" i="7" s="1"/>
  <c r="L290" i="7" a="1"/>
  <c r="L290" i="7" s="1"/>
  <c r="M96" i="7" a="1"/>
  <c r="M96" i="7" s="1"/>
  <c r="M220" i="7" a="1"/>
  <c r="M220" i="7" s="1"/>
  <c r="M106" i="7" a="1"/>
  <c r="M106" i="7" s="1"/>
  <c r="L246" i="7" a="1"/>
  <c r="L246" i="7" s="1"/>
  <c r="M362" i="7" a="1"/>
  <c r="M362" i="7" s="1"/>
  <c r="L38" i="7" a="1"/>
  <c r="L38" i="7" s="1"/>
  <c r="M293" i="7" a="1"/>
  <c r="M293" i="7" s="1"/>
  <c r="L229" i="7" a="1"/>
  <c r="L229" i="7" s="1"/>
  <c r="L130" i="7" a="1"/>
  <c r="L130" i="7" s="1"/>
  <c r="L167" i="7" a="1"/>
  <c r="L167" i="7" s="1"/>
  <c r="M130" i="7" a="1"/>
  <c r="M130" i="7" s="1"/>
  <c r="L170" i="7" a="1"/>
  <c r="L170" i="7" s="1"/>
  <c r="L416" i="7" a="1"/>
  <c r="L416" i="7" s="1"/>
  <c r="L289" i="7" a="1"/>
  <c r="L289" i="7" s="1"/>
  <c r="M107" i="7" a="1"/>
  <c r="M107" i="7" s="1"/>
  <c r="L424" i="7" a="1"/>
  <c r="L424" i="7" s="1"/>
  <c r="L136" i="7" a="1"/>
  <c r="L136" i="7" s="1"/>
  <c r="M229" i="7" a="1"/>
  <c r="M229" i="7" s="1"/>
  <c r="M141" i="7" a="1"/>
  <c r="M141" i="7" s="1"/>
  <c r="M18" i="7" a="1"/>
  <c r="M18" i="7" s="1"/>
  <c r="L332" i="7" a="1"/>
  <c r="L332" i="7" s="1"/>
  <c r="K90" i="7" a="1"/>
  <c r="K90" i="7" s="1"/>
  <c r="K263" i="7" a="1"/>
  <c r="K263" i="7" s="1"/>
  <c r="L230" i="7" a="1"/>
  <c r="L230" i="7" s="1"/>
  <c r="M243" i="7" a="1"/>
  <c r="M243" i="7" s="1"/>
  <c r="K32" i="7" a="1"/>
  <c r="K32" i="7" s="1"/>
  <c r="K327" i="7" a="1"/>
  <c r="K327" i="7" s="1"/>
  <c r="L425" i="7" a="1"/>
  <c r="L425" i="7" s="1"/>
  <c r="L250" i="7" a="1"/>
  <c r="L250" i="7" s="1"/>
  <c r="L150" i="7" a="1"/>
  <c r="L150" i="7" s="1"/>
  <c r="K364" i="7" a="1"/>
  <c r="K364" i="7" s="1"/>
  <c r="K329" i="7" a="1"/>
  <c r="K329" i="7" s="1"/>
  <c r="K210" i="7" a="1"/>
  <c r="K210" i="7" s="1"/>
  <c r="K413" i="7" a="1"/>
  <c r="K413" i="7" s="1"/>
  <c r="K94" i="7" a="1"/>
  <c r="K94" i="7" s="1"/>
  <c r="K12" i="7" a="1"/>
  <c r="K12" i="7" s="1"/>
  <c r="K42" i="7" a="1"/>
  <c r="K42" i="7" s="1"/>
  <c r="M57" i="7" a="1"/>
  <c r="M57" i="7" s="1"/>
  <c r="M216" i="7" a="1"/>
  <c r="M216" i="7" s="1"/>
  <c r="M54" i="7" a="1"/>
  <c r="M54" i="7" s="1"/>
  <c r="M402" i="7" a="1"/>
  <c r="M402" i="7" s="1"/>
  <c r="K31" i="7" a="1"/>
  <c r="K31" i="7" s="1"/>
  <c r="K337" i="7" a="1"/>
  <c r="K337" i="7" s="1"/>
  <c r="K257" i="7" a="1"/>
  <c r="K257" i="7" s="1"/>
  <c r="K297" i="7" a="1"/>
  <c r="K297" i="7" s="1"/>
  <c r="K106" i="7" a="1"/>
  <c r="K106" i="7" s="1"/>
  <c r="K59" i="7" a="1"/>
  <c r="K59" i="7" s="1"/>
  <c r="L47" i="7" a="1"/>
  <c r="L47" i="7" s="1"/>
  <c r="L13" i="7" a="1"/>
  <c r="L13" i="7" s="1"/>
  <c r="L423" i="7" a="1"/>
  <c r="L423" i="7" s="1"/>
  <c r="L121" i="7" a="1"/>
  <c r="L121" i="7" s="1"/>
  <c r="K44" i="7" a="1"/>
  <c r="K44" i="7" s="1"/>
  <c r="K395" i="7" a="1"/>
  <c r="K395" i="7" s="1"/>
  <c r="K49" i="7" a="1"/>
  <c r="K49" i="7" s="1"/>
  <c r="K220" i="7" a="1"/>
  <c r="K220" i="7" s="1"/>
  <c r="K241" i="7" a="1"/>
  <c r="K241" i="7" s="1"/>
  <c r="K175" i="7" a="1"/>
  <c r="K175" i="7" s="1"/>
  <c r="M213" i="7" a="1"/>
  <c r="M213" i="7" s="1"/>
  <c r="M114" i="7" a="1"/>
  <c r="M114" i="7" s="1"/>
  <c r="M41" i="7" a="1"/>
  <c r="M41" i="7" s="1"/>
  <c r="M196" i="7" a="1"/>
  <c r="M196" i="7" s="1"/>
  <c r="K230" i="7" a="1"/>
  <c r="K230" i="7" s="1"/>
  <c r="K295" i="7" a="1"/>
  <c r="K295" i="7" s="1"/>
  <c r="K321" i="7" a="1"/>
  <c r="K321" i="7" s="1"/>
  <c r="K80" i="7" a="1"/>
  <c r="K80" i="7" s="1"/>
  <c r="K406" i="7" a="1"/>
  <c r="K406" i="7" s="1"/>
  <c r="K361" i="7" a="1"/>
  <c r="K361" i="7" s="1"/>
  <c r="M271" i="7" a="1"/>
  <c r="M271" i="7" s="1"/>
  <c r="M418" i="7" a="1"/>
  <c r="M418" i="7" s="1"/>
  <c r="M91" i="7" a="1"/>
  <c r="M91" i="7" s="1"/>
  <c r="M155" i="7" a="1"/>
  <c r="M155" i="7" s="1"/>
  <c r="K69" i="7" a="1"/>
  <c r="K69" i="7" s="1"/>
  <c r="K171" i="7" a="1"/>
  <c r="K171" i="7" s="1"/>
  <c r="K56" i="7" a="1"/>
  <c r="K56" i="7" s="1"/>
  <c r="K209" i="7" a="1"/>
  <c r="K209" i="7" s="1"/>
  <c r="K360" i="7" a="1"/>
  <c r="K360" i="7" s="1"/>
  <c r="K47" i="7" a="1"/>
  <c r="K47" i="7" s="1"/>
  <c r="K122" i="7" a="1"/>
  <c r="K122" i="7" s="1"/>
  <c r="M144" i="7" a="1"/>
  <c r="M144" i="7" s="1"/>
  <c r="M157" i="7" a="1"/>
  <c r="M157" i="7" s="1"/>
  <c r="L391" i="7" a="1"/>
  <c r="L391" i="7" s="1"/>
  <c r="M369" i="7" a="1"/>
  <c r="M369" i="7" s="1"/>
  <c r="L249" i="7" a="1"/>
  <c r="L249" i="7" s="1"/>
  <c r="M211" i="7" a="1"/>
  <c r="M211" i="7" s="1"/>
  <c r="M370" i="7" a="1"/>
  <c r="M370" i="7" s="1"/>
  <c r="K267" i="7" a="1"/>
  <c r="K267" i="7" s="1"/>
  <c r="M69" i="7" a="1"/>
  <c r="M69" i="7" s="1"/>
  <c r="M6" i="7" a="1"/>
  <c r="M6" i="7" s="1"/>
  <c r="L177" i="7" a="1"/>
  <c r="L177" i="7" s="1"/>
  <c r="M289" i="7" a="1"/>
  <c r="M289" i="7" s="1"/>
  <c r="M244" i="7" a="1"/>
  <c r="M244" i="7" s="1"/>
  <c r="K260" i="7" a="1"/>
  <c r="K260" i="7" s="1"/>
  <c r="K342" i="7" a="1"/>
  <c r="K342" i="7" s="1"/>
  <c r="M99" i="7" a="1"/>
  <c r="M99" i="7" s="1"/>
  <c r="K24" i="7" a="1"/>
  <c r="K24" i="7" s="1"/>
  <c r="K379" i="7" a="1"/>
  <c r="K379" i="7" s="1"/>
  <c r="K182" i="7" a="1"/>
  <c r="K182" i="7" s="1"/>
  <c r="L65" i="7" a="1"/>
  <c r="L65" i="7" s="1"/>
  <c r="M227" i="7" a="1"/>
  <c r="M227" i="7" s="1"/>
  <c r="M9" i="7" a="1"/>
  <c r="M9" i="7" s="1"/>
  <c r="K20" i="7" a="1"/>
  <c r="K20" i="7" s="1"/>
  <c r="K246" i="7" a="1"/>
  <c r="K246" i="7" s="1"/>
  <c r="K396" i="7" a="1"/>
  <c r="K396" i="7" s="1"/>
  <c r="K145" i="7" a="1"/>
  <c r="K145" i="7" s="1"/>
  <c r="K236" i="7" a="1"/>
  <c r="K236" i="7" s="1"/>
  <c r="K280" i="7" a="1"/>
  <c r="K280" i="7" s="1"/>
  <c r="K163" i="7" a="1"/>
  <c r="K163" i="7" s="1"/>
  <c r="M359" i="7" a="1"/>
  <c r="M359" i="7" s="1"/>
  <c r="L295" i="7" a="1"/>
  <c r="L295" i="7" s="1"/>
  <c r="L330" i="7" a="1"/>
  <c r="L330" i="7" s="1"/>
  <c r="K153" i="7" a="1"/>
  <c r="K153" i="7" s="1"/>
  <c r="K235" i="7" a="1"/>
  <c r="K235" i="7" s="1"/>
  <c r="K93" i="7" a="1"/>
  <c r="K93" i="7" s="1"/>
  <c r="K261" i="7" a="1"/>
  <c r="K261" i="7" s="1"/>
  <c r="K157" i="7" a="1"/>
  <c r="K157" i="7" s="1"/>
  <c r="K158" i="7" a="1"/>
  <c r="K158" i="7" s="1"/>
  <c r="K427" i="7" a="1"/>
  <c r="K427" i="7" s="1"/>
  <c r="M160" i="7" a="1"/>
  <c r="M160" i="7" s="1"/>
  <c r="L328" i="7" a="1"/>
  <c r="L328" i="7" s="1"/>
  <c r="L109" i="7" a="1"/>
  <c r="L109" i="7" s="1"/>
  <c r="M372" i="7" a="1"/>
  <c r="M372" i="7" s="1"/>
  <c r="K249" i="7" a="1"/>
  <c r="K249" i="7" s="1"/>
  <c r="K105" i="7" a="1"/>
  <c r="K105" i="7" s="1"/>
  <c r="K391" i="7" a="1"/>
  <c r="K391" i="7" s="1"/>
  <c r="K152" i="7" a="1"/>
  <c r="K152" i="7" s="1"/>
  <c r="K270" i="7" a="1"/>
  <c r="K270" i="7" s="1"/>
  <c r="K100" i="7" a="1"/>
  <c r="K100" i="7" s="1"/>
  <c r="L133" i="7" a="1"/>
  <c r="L133" i="7" s="1"/>
  <c r="L306" i="7" a="1"/>
  <c r="L306" i="7" s="1"/>
  <c r="M49" i="7" a="1"/>
  <c r="M49" i="7" s="1"/>
  <c r="L63" i="7" a="1"/>
  <c r="L63" i="7" s="1"/>
  <c r="K315" i="7" a="1"/>
  <c r="K315" i="7" s="1"/>
  <c r="K251" i="7" a="1"/>
  <c r="K251" i="7" s="1"/>
  <c r="K61" i="7" a="1"/>
  <c r="K61" i="7" s="1"/>
  <c r="K365" i="7" a="1"/>
  <c r="K365" i="7" s="1"/>
  <c r="K74" i="7" a="1"/>
  <c r="K74" i="7" s="1"/>
  <c r="K199" i="7" a="1"/>
  <c r="K199" i="7" s="1"/>
  <c r="M192" i="7" a="1"/>
  <c r="M192" i="7" s="1"/>
  <c r="L319" i="7" a="1"/>
  <c r="L319" i="7" s="1"/>
  <c r="M129" i="7" a="1"/>
  <c r="M129" i="7" s="1"/>
  <c r="L23" i="7" a="1"/>
  <c r="L23" i="7" s="1"/>
  <c r="K276" i="7" a="1"/>
  <c r="K276" i="7" s="1"/>
  <c r="K397" i="7" a="1"/>
  <c r="K397" i="7" s="1"/>
  <c r="K53" i="7" a="1"/>
  <c r="K53" i="7" s="1"/>
  <c r="K38" i="7" a="1"/>
  <c r="K38" i="7" s="1"/>
  <c r="K57" i="7" a="1"/>
  <c r="K57" i="7" s="1"/>
  <c r="K222" i="7" a="1"/>
  <c r="K222" i="7" s="1"/>
  <c r="M420" i="7" a="1"/>
  <c r="M420" i="7" s="1"/>
  <c r="M131" i="7" a="1"/>
  <c r="M131" i="7" s="1"/>
  <c r="L255" i="7" a="1"/>
  <c r="L255" i="7" s="1"/>
  <c r="M390" i="7" a="1"/>
  <c r="M390" i="7" s="1"/>
  <c r="M348" i="7" a="1"/>
  <c r="M348" i="7" s="1"/>
  <c r="M375" i="7" a="1"/>
  <c r="M375" i="7" s="1"/>
  <c r="L277" i="7" a="1"/>
  <c r="L277" i="7" s="1"/>
  <c r="M374" i="7" a="1"/>
  <c r="M374" i="7" s="1"/>
  <c r="L102" i="7" a="1"/>
  <c r="L102" i="7" s="1"/>
  <c r="M269" i="7" a="1"/>
  <c r="M269" i="7" s="1"/>
  <c r="M124" i="7" a="1"/>
  <c r="M124" i="7" s="1"/>
  <c r="L315" i="7" a="1"/>
  <c r="L315" i="7" s="1"/>
  <c r="M275" i="7" a="1"/>
  <c r="M275" i="7" s="1"/>
  <c r="M424" i="7" a="1"/>
  <c r="M424" i="7" s="1"/>
  <c r="M371" i="7" a="1"/>
  <c r="M371" i="7" s="1"/>
  <c r="M406" i="7" a="1"/>
  <c r="M406" i="7" s="1"/>
  <c r="L197" i="7" a="1"/>
  <c r="L197" i="7" s="1"/>
  <c r="M165" i="7" a="1"/>
  <c r="M165" i="7" s="1"/>
  <c r="M389" i="7" a="1"/>
  <c r="M389" i="7" s="1"/>
  <c r="L71" i="7" a="1"/>
  <c r="L71" i="7" s="1"/>
  <c r="L204" i="7" a="1"/>
  <c r="L204" i="7" s="1"/>
  <c r="M176" i="7" a="1"/>
  <c r="M176" i="7" s="1"/>
  <c r="M260" i="7" a="1"/>
  <c r="M260" i="7" s="1"/>
  <c r="L217" i="7" a="1"/>
  <c r="L217" i="7" s="1"/>
  <c r="M316" i="7" a="1"/>
  <c r="M316" i="7" s="1"/>
  <c r="M48" i="7" a="1"/>
  <c r="M48" i="7" s="1"/>
  <c r="M116" i="7" a="1"/>
  <c r="M116" i="7" s="1"/>
  <c r="M108" i="7" a="1"/>
  <c r="M108" i="7" s="1"/>
  <c r="L40" i="7" a="1"/>
  <c r="L40" i="7" s="1"/>
  <c r="K409" i="7" a="1"/>
  <c r="K409" i="7" s="1"/>
  <c r="M326" i="7" a="1"/>
  <c r="M326" i="7" s="1"/>
  <c r="K228" i="7" a="1"/>
  <c r="K228" i="7" s="1"/>
  <c r="K186" i="7" a="1"/>
  <c r="K186" i="7" s="1"/>
  <c r="K192" i="7" a="1"/>
  <c r="K192" i="7" s="1"/>
  <c r="L345" i="7" a="1"/>
  <c r="L345" i="7" s="1"/>
  <c r="L386" i="7" a="1"/>
  <c r="L386" i="7" s="1"/>
  <c r="L195" i="7" a="1"/>
  <c r="L195" i="7" s="1"/>
  <c r="K317" i="7" a="1"/>
  <c r="K317" i="7" s="1"/>
  <c r="K286" i="7" a="1"/>
  <c r="K286" i="7" s="1"/>
  <c r="K142" i="7" a="1"/>
  <c r="K142" i="7" s="1"/>
  <c r="K268" i="7" a="1"/>
  <c r="K268" i="7" s="1"/>
  <c r="K400" i="7" a="1"/>
  <c r="K400" i="7" s="1"/>
  <c r="K253" i="7" a="1"/>
  <c r="K253" i="7" s="1"/>
  <c r="L115" i="7" a="1"/>
  <c r="L115" i="7" s="1"/>
  <c r="M186" i="7" a="1"/>
  <c r="M186" i="7" s="1"/>
  <c r="M386" i="7" a="1"/>
  <c r="M386" i="7" s="1"/>
  <c r="L186" i="7" a="1"/>
  <c r="L186" i="7" s="1"/>
  <c r="K380" i="7" a="1"/>
  <c r="K380" i="7" s="1"/>
  <c r="K285" i="7" a="1"/>
  <c r="K285" i="7" s="1"/>
  <c r="K154" i="7" a="1"/>
  <c r="K154" i="7" s="1"/>
  <c r="K166" i="7" a="1"/>
  <c r="K166" i="7" s="1"/>
  <c r="K62" i="7" a="1"/>
  <c r="K62" i="7" s="1"/>
  <c r="K311" i="7" a="1"/>
  <c r="K311" i="7" s="1"/>
  <c r="K117" i="7" a="1"/>
  <c r="K117" i="7" s="1"/>
  <c r="L76" i="7" a="1"/>
  <c r="L76" i="7" s="1"/>
  <c r="M355" i="7" a="1"/>
  <c r="M355" i="7" s="1"/>
  <c r="M399" i="7" a="1"/>
  <c r="M399" i="7" s="1"/>
  <c r="K378" i="7" a="1"/>
  <c r="K378" i="7" s="1"/>
  <c r="K382" i="7" a="1"/>
  <c r="K382" i="7" s="1"/>
  <c r="K160" i="7" a="1"/>
  <c r="K160" i="7" s="1"/>
  <c r="K293" i="7" a="1"/>
  <c r="K293" i="7" s="1"/>
  <c r="K310" i="7" a="1"/>
  <c r="K310" i="7" s="1"/>
  <c r="K422" i="7" a="1"/>
  <c r="K422" i="7" s="1"/>
  <c r="K357" i="7" a="1"/>
  <c r="K357" i="7" s="1"/>
  <c r="L357" i="7" a="1"/>
  <c r="L357" i="7" s="1"/>
  <c r="L405" i="7" a="1"/>
  <c r="L405" i="7" s="1"/>
  <c r="M163" i="7" a="1"/>
  <c r="M163" i="7" s="1"/>
  <c r="L192" i="7" a="1"/>
  <c r="L192" i="7" s="1"/>
  <c r="K190" i="7" a="1"/>
  <c r="K190" i="7" s="1"/>
  <c r="K26" i="7" a="1"/>
  <c r="K26" i="7" s="1"/>
  <c r="K221" i="7" a="1"/>
  <c r="K221" i="7" s="1"/>
  <c r="K71" i="7" a="1"/>
  <c r="K71" i="7" s="1"/>
  <c r="K309" i="7" a="1"/>
  <c r="K309" i="7" s="1"/>
  <c r="K415" i="7" a="1"/>
  <c r="K415" i="7" s="1"/>
  <c r="L29" i="7" a="1"/>
  <c r="L29" i="7" s="1"/>
  <c r="L26" i="7" a="1"/>
  <c r="L26" i="7" s="1"/>
  <c r="L248" i="7" a="1"/>
  <c r="L248" i="7" s="1"/>
  <c r="M55" i="7" a="1"/>
  <c r="M55" i="7" s="1"/>
  <c r="K420" i="7" a="1"/>
  <c r="K420" i="7" s="1"/>
  <c r="K340" i="7" a="1"/>
  <c r="K340" i="7" s="1"/>
  <c r="K244" i="7" a="1"/>
  <c r="K244" i="7" s="1"/>
  <c r="K39" i="7" a="1"/>
  <c r="K39" i="7" s="1"/>
  <c r="K118" i="7" a="1"/>
  <c r="K118" i="7" s="1"/>
  <c r="K150" i="7" a="1"/>
  <c r="K150" i="7" s="1"/>
  <c r="L179" i="7" a="1"/>
  <c r="L179" i="7" s="1"/>
  <c r="M194" i="7" a="1"/>
  <c r="M194" i="7" s="1"/>
  <c r="M301" i="7" a="1"/>
  <c r="M301" i="7" s="1"/>
  <c r="L57" i="7" a="1"/>
  <c r="L57" i="7" s="1"/>
  <c r="L228" i="7" a="1"/>
  <c r="L228" i="7" s="1"/>
  <c r="L323" i="7" a="1"/>
  <c r="L323" i="7" s="1"/>
  <c r="L237" i="7" a="1"/>
  <c r="L237" i="7" s="1"/>
  <c r="M171" i="7" a="1"/>
  <c r="M171" i="7" s="1"/>
  <c r="M70" i="7" a="1"/>
  <c r="M70" i="7" s="1"/>
  <c r="M204" i="7" a="1"/>
  <c r="M204" i="7" s="1"/>
  <c r="M71" i="7" a="1"/>
  <c r="M71" i="7" s="1"/>
  <c r="M214" i="7" a="1"/>
  <c r="M214" i="7" s="1"/>
  <c r="M173" i="7" a="1"/>
  <c r="M173" i="7" s="1"/>
  <c r="L140" i="7" a="1"/>
  <c r="L140" i="7" s="1"/>
  <c r="L293" i="7" a="1"/>
  <c r="L293" i="7" s="1"/>
  <c r="L52" i="7" a="1"/>
  <c r="L52" i="7" s="1"/>
  <c r="M85" i="7" a="1"/>
  <c r="M85" i="7" s="1"/>
  <c r="M140" i="7" a="1"/>
  <c r="M140" i="7" s="1"/>
  <c r="L396" i="7" a="1"/>
  <c r="L396" i="7" s="1"/>
  <c r="L7" i="7" a="1"/>
  <c r="L7" i="7" s="1"/>
  <c r="M102" i="7" a="1"/>
  <c r="M102" i="7" s="1"/>
  <c r="L233" i="7" a="1"/>
  <c r="L233" i="7" s="1"/>
  <c r="L347" i="7" a="1"/>
  <c r="L347" i="7" s="1"/>
  <c r="M398" i="7" a="1"/>
  <c r="M398" i="7" s="1"/>
  <c r="L107" i="7" a="1"/>
  <c r="L107" i="7" s="1"/>
  <c r="L273" i="7" a="1"/>
  <c r="L273" i="7" s="1"/>
  <c r="L358" i="7" a="1"/>
  <c r="L358" i="7" s="1"/>
  <c r="K307" i="7" a="1"/>
  <c r="K307" i="7" s="1"/>
  <c r="L356" i="7" a="1"/>
  <c r="L356" i="7" s="1"/>
  <c r="K201" i="7" a="1"/>
  <c r="K201" i="7" s="1"/>
  <c r="K75" i="7" a="1"/>
  <c r="K75" i="7" s="1"/>
  <c r="K174" i="7" a="1"/>
  <c r="K174" i="7" s="1"/>
  <c r="L53" i="7" a="1"/>
  <c r="L53" i="7" s="1"/>
  <c r="L379" i="7" a="1"/>
  <c r="L379" i="7" s="1"/>
  <c r="L139" i="7" a="1"/>
  <c r="L139" i="7" s="1"/>
  <c r="K189" i="7" a="1"/>
  <c r="K189" i="7" s="1"/>
  <c r="K392" i="7" a="1"/>
  <c r="K392" i="7" s="1"/>
  <c r="K108" i="7" a="1"/>
  <c r="K108" i="7" s="1"/>
  <c r="K184" i="7" a="1"/>
  <c r="K184" i="7" s="1"/>
  <c r="K98" i="7" a="1"/>
  <c r="K98" i="7" s="1"/>
  <c r="K418" i="7" a="1"/>
  <c r="K418" i="7" s="1"/>
  <c r="L231" i="7" a="1"/>
  <c r="L231" i="7" s="1"/>
  <c r="L110" i="7" a="1"/>
  <c r="L110" i="7" s="1"/>
  <c r="M387" i="7" a="1"/>
  <c r="M387" i="7" s="1"/>
  <c r="L351" i="7" a="1"/>
  <c r="L351" i="7" s="1"/>
  <c r="K27" i="7" a="1"/>
  <c r="K27" i="7" s="1"/>
  <c r="K324" i="7" a="1"/>
  <c r="K324" i="7" s="1"/>
  <c r="K284" i="7" a="1"/>
  <c r="K284" i="7" s="1"/>
  <c r="K13" i="7" a="1"/>
  <c r="K13" i="7" s="1"/>
  <c r="K84" i="7" a="1"/>
  <c r="K84" i="7" s="1"/>
  <c r="K408" i="7" a="1"/>
  <c r="K408" i="7" s="1"/>
  <c r="M101" i="7" a="1"/>
  <c r="M101" i="7" s="1"/>
  <c r="M365" i="7" a="1"/>
  <c r="M365" i="7" s="1"/>
  <c r="M259" i="7" a="1"/>
  <c r="M259" i="7" s="1"/>
  <c r="L259" i="7" a="1"/>
  <c r="L259" i="7" s="1"/>
  <c r="K318" i="7" a="1"/>
  <c r="K318" i="7" s="1"/>
  <c r="K35" i="7" a="1"/>
  <c r="K35" i="7" s="1"/>
  <c r="K177" i="7" a="1"/>
  <c r="K177" i="7" s="1"/>
  <c r="K137" i="7" a="1"/>
  <c r="K137" i="7" s="1"/>
  <c r="K183" i="7" a="1"/>
  <c r="K183" i="7" s="1"/>
  <c r="K104" i="7" a="1"/>
  <c r="K104" i="7" s="1"/>
  <c r="K373" i="7" a="1"/>
  <c r="K373" i="7" s="1"/>
  <c r="L101" i="7" a="1"/>
  <c r="L101" i="7" s="1"/>
  <c r="L166" i="7" a="1"/>
  <c r="L166" i="7" s="1"/>
  <c r="M207" i="7" a="1"/>
  <c r="M207" i="7" s="1"/>
  <c r="K14" i="7" a="1"/>
  <c r="K14" i="7" s="1"/>
  <c r="K386" i="7" a="1"/>
  <c r="K386" i="7" s="1"/>
  <c r="K245" i="7" a="1"/>
  <c r="K245" i="7" s="1"/>
  <c r="K358" i="7" a="1"/>
  <c r="K358" i="7" s="1"/>
  <c r="K204" i="7" a="1"/>
  <c r="K204" i="7" s="1"/>
  <c r="K412" i="7" a="1"/>
  <c r="K412" i="7" s="1"/>
  <c r="K64" i="7" a="1"/>
  <c r="K64" i="7" s="1"/>
  <c r="L46" i="7" a="1"/>
  <c r="L46" i="7" s="1"/>
  <c r="M127" i="7" a="1"/>
  <c r="M127" i="7" s="1"/>
  <c r="L227" i="7" a="1"/>
  <c r="L227" i="7" s="1"/>
  <c r="L413" i="7" a="1"/>
  <c r="L413" i="7" s="1"/>
  <c r="K384" i="7" a="1"/>
  <c r="K384" i="7" s="1"/>
  <c r="K254" i="7" a="1"/>
  <c r="K254" i="7" s="1"/>
  <c r="K314" i="7" a="1"/>
  <c r="K314" i="7" s="1"/>
  <c r="K215" i="7" a="1"/>
  <c r="K215" i="7" s="1"/>
  <c r="K312" i="7" a="1"/>
  <c r="K312" i="7" s="1"/>
  <c r="K316" i="7" a="1"/>
  <c r="K316" i="7" s="1"/>
  <c r="L79" i="7" a="1"/>
  <c r="L79" i="7" s="1"/>
  <c r="L252" i="7" a="1"/>
  <c r="L252" i="7" s="1"/>
  <c r="M27" i="7" a="1"/>
  <c r="M27" i="7" s="1"/>
  <c r="L123" i="7" a="1"/>
  <c r="L123" i="7" s="1"/>
  <c r="M247" i="7" a="1"/>
  <c r="M247" i="7" s="1"/>
  <c r="L127" i="7" a="1"/>
  <c r="L127" i="7" s="1"/>
  <c r="L375" i="7" a="1"/>
  <c r="L375" i="7" s="1"/>
  <c r="M391" i="7" a="1"/>
  <c r="M391" i="7" s="1"/>
  <c r="M232" i="7" a="1"/>
  <c r="M232" i="7" s="1"/>
  <c r="M154" i="7" a="1"/>
  <c r="M154" i="7" s="1"/>
  <c r="M347" i="7" a="1"/>
  <c r="M347" i="7" s="1"/>
  <c r="M397" i="7" a="1"/>
  <c r="M397" i="7" s="1"/>
  <c r="K81" i="7" a="1"/>
  <c r="K81" i="7" s="1"/>
  <c r="L404" i="7" a="1"/>
  <c r="L404" i="7" s="1"/>
  <c r="K141" i="7" a="1"/>
  <c r="K141" i="7" s="1"/>
  <c r="L354" i="7" a="1"/>
  <c r="L354" i="7" s="1"/>
  <c r="K9" i="7" a="1"/>
  <c r="K9" i="7" s="1"/>
  <c r="K79" i="7" a="1"/>
  <c r="K79" i="7" s="1"/>
  <c r="K370" i="7" a="1"/>
  <c r="K370" i="7" s="1"/>
  <c r="M185" i="7" a="1"/>
  <c r="M185" i="7" s="1"/>
  <c r="M128" i="7" a="1"/>
  <c r="M128" i="7" s="1"/>
  <c r="L39" i="7" a="1"/>
  <c r="L39" i="7" s="1"/>
  <c r="K355" i="7" a="1"/>
  <c r="K355" i="7" s="1"/>
  <c r="K55" i="7" a="1"/>
  <c r="K55" i="7" s="1"/>
  <c r="K259" i="7" a="1"/>
  <c r="K259" i="7" s="1"/>
  <c r="K208" i="7" a="1"/>
  <c r="K208" i="7" s="1"/>
  <c r="K83" i="7" a="1"/>
  <c r="K83" i="7" s="1"/>
  <c r="K308" i="7" a="1"/>
  <c r="K308" i="7" s="1"/>
  <c r="M22" i="7" a="1"/>
  <c r="M22" i="7" s="1"/>
  <c r="L312" i="7" a="1"/>
  <c r="L312" i="7" s="1"/>
  <c r="L20" i="7" a="1"/>
  <c r="L20" i="7" s="1"/>
  <c r="M250" i="7" a="1"/>
  <c r="M250" i="7" s="1"/>
  <c r="K147" i="7" a="1"/>
  <c r="K147" i="7" s="1"/>
  <c r="K383" i="7" a="1"/>
  <c r="K383" i="7" s="1"/>
  <c r="K290" i="7" a="1"/>
  <c r="K290" i="7" s="1"/>
  <c r="K132" i="7" a="1"/>
  <c r="K132" i="7" s="1"/>
  <c r="K273" i="7" a="1"/>
  <c r="K273" i="7" s="1"/>
  <c r="K113" i="7" a="1"/>
  <c r="K113" i="7" s="1"/>
  <c r="L201" i="7" a="1"/>
  <c r="L201" i="7" s="1"/>
  <c r="L34" i="7" a="1"/>
  <c r="L34" i="7" s="1"/>
  <c r="L64" i="7" a="1"/>
  <c r="L64" i="7" s="1"/>
  <c r="M407" i="7" a="1"/>
  <c r="M407" i="7" s="1"/>
  <c r="K135" i="7" a="1"/>
  <c r="K135" i="7" s="1"/>
  <c r="K416" i="7" a="1"/>
  <c r="K416" i="7" s="1"/>
  <c r="K350" i="7" a="1"/>
  <c r="K350" i="7" s="1"/>
  <c r="K302" i="7" a="1"/>
  <c r="K302" i="7" s="1"/>
  <c r="K399" i="7" a="1"/>
  <c r="K399" i="7" s="1"/>
  <c r="K367" i="7" a="1"/>
  <c r="K367" i="7" s="1"/>
  <c r="M322" i="7" a="1"/>
  <c r="M322" i="7" s="1"/>
  <c r="L339" i="7" a="1"/>
  <c r="L339" i="7" s="1"/>
  <c r="M62" i="7" a="1"/>
  <c r="M62" i="7" s="1"/>
  <c r="L41" i="7" a="1"/>
  <c r="L41" i="7" s="1"/>
  <c r="K219" i="7" a="1"/>
  <c r="K219" i="7" s="1"/>
  <c r="K34" i="7" a="1"/>
  <c r="K34" i="7" s="1"/>
  <c r="K226" i="7" a="1"/>
  <c r="K226" i="7" s="1"/>
  <c r="K411" i="7" a="1"/>
  <c r="K411" i="7" s="1"/>
  <c r="K322" i="7" a="1"/>
  <c r="K322" i="7" s="1"/>
  <c r="K109" i="7" a="1"/>
  <c r="K109" i="7" s="1"/>
  <c r="K85" i="7" a="1"/>
  <c r="K85" i="7" s="1"/>
  <c r="M409" i="7" a="1"/>
  <c r="M409" i="7" s="1"/>
  <c r="L182" i="7" a="1"/>
  <c r="L182" i="7" s="1"/>
  <c r="L393" i="7" a="1"/>
  <c r="L393" i="7" s="1"/>
  <c r="K115" i="7" a="1"/>
  <c r="K115" i="7" s="1"/>
  <c r="K8" i="7" a="1"/>
  <c r="K8" i="7" s="1"/>
  <c r="K43" i="7" a="1"/>
  <c r="K43" i="7" s="1"/>
  <c r="K398" i="7" a="1"/>
  <c r="K398" i="7" s="1"/>
  <c r="K351" i="7" a="1"/>
  <c r="K351" i="7" s="1"/>
  <c r="K92" i="7" a="1"/>
  <c r="K92" i="7" s="1"/>
  <c r="K385" i="7" a="1"/>
  <c r="K385" i="7" s="1"/>
  <c r="M189" i="7" a="1"/>
  <c r="M189" i="7" s="1"/>
  <c r="M325" i="7" a="1"/>
  <c r="M325" i="7" s="1"/>
  <c r="M187" i="7" a="1"/>
  <c r="M187" i="7" s="1"/>
  <c r="L181" i="7" a="1"/>
  <c r="L181" i="7" s="1"/>
  <c r="M97" i="7" a="1"/>
  <c r="M97" i="7" s="1"/>
  <c r="L31" i="7" a="1"/>
  <c r="L31" i="7" s="1"/>
  <c r="L190" i="7" a="1"/>
  <c r="L190" i="7" s="1"/>
  <c r="M105" i="7" a="1"/>
  <c r="M105" i="7" s="1"/>
  <c r="L214" i="7" a="1"/>
  <c r="L214" i="7" s="1"/>
  <c r="M161" i="7" a="1"/>
  <c r="M161" i="7" s="1"/>
  <c r="L48" i="7" a="1"/>
  <c r="L48" i="7" s="1"/>
  <c r="M56" i="7" a="1"/>
  <c r="M56" i="7" s="1"/>
  <c r="M59" i="7" a="1"/>
  <c r="M59" i="7" s="1"/>
  <c r="M280" i="7" a="1"/>
  <c r="M280" i="7" s="1"/>
  <c r="L309" i="7" a="1"/>
  <c r="L309" i="7" s="1"/>
  <c r="M203" i="7" a="1"/>
  <c r="M203" i="7" s="1"/>
  <c r="L371" i="7" a="1"/>
  <c r="L371" i="7" s="1"/>
  <c r="M38" i="7" a="1"/>
  <c r="M38" i="7" s="1"/>
  <c r="L176" i="7" a="1"/>
  <c r="L176" i="7" s="1"/>
  <c r="M197" i="7" a="1"/>
  <c r="M197" i="7" s="1"/>
  <c r="L316" i="7" a="1"/>
  <c r="L316" i="7" s="1"/>
  <c r="L70" i="7" a="1"/>
  <c r="L70" i="7" s="1"/>
  <c r="K348" i="7" a="1"/>
  <c r="K348" i="7" s="1"/>
  <c r="M333" i="7" a="1"/>
  <c r="M333" i="7" s="1"/>
  <c r="K169" i="7" a="1"/>
  <c r="K169" i="7" s="1"/>
  <c r="L28" i="7" a="1"/>
  <c r="L28" i="7" s="1"/>
  <c r="K89" i="7" a="1"/>
  <c r="K89" i="7" s="1"/>
  <c r="K333" i="7" a="1"/>
  <c r="K333" i="7" s="1"/>
  <c r="K63" i="7" a="1"/>
  <c r="K63" i="7" s="1"/>
  <c r="M24" i="7" a="1"/>
  <c r="M24" i="7" s="1"/>
  <c r="M254" i="7" a="1"/>
  <c r="M254" i="7" s="1"/>
  <c r="L378" i="7" a="1"/>
  <c r="L378" i="7" s="1"/>
  <c r="K335" i="7" a="1"/>
  <c r="K335" i="7" s="1"/>
  <c r="K299" i="7" a="1"/>
  <c r="K299" i="7" s="1"/>
  <c r="K65" i="7" a="1"/>
  <c r="K65" i="7" s="1"/>
  <c r="K410" i="7" a="1"/>
  <c r="K410" i="7" s="1"/>
  <c r="K22" i="7" a="1"/>
  <c r="K22" i="7" s="1"/>
  <c r="K429" i="7" a="1"/>
  <c r="K429" i="7" s="1"/>
  <c r="L37" i="7" a="1"/>
  <c r="L37" i="7" s="1"/>
  <c r="L407" i="7" a="1"/>
  <c r="L407" i="7" s="1"/>
  <c r="M83" i="7" a="1"/>
  <c r="M83" i="7" s="1"/>
  <c r="L333" i="7" a="1"/>
  <c r="L333" i="7" s="1"/>
  <c r="K33" i="7" a="1"/>
  <c r="K33" i="7" s="1"/>
  <c r="K30" i="7" a="1"/>
  <c r="K30" i="7" s="1"/>
  <c r="K114" i="7" a="1"/>
  <c r="K114" i="7" s="1"/>
  <c r="K274" i="7" a="1"/>
  <c r="K274" i="7" s="1"/>
  <c r="K359" i="7" a="1"/>
  <c r="K359" i="7" s="1"/>
  <c r="K387" i="7" a="1"/>
  <c r="K387" i="7" s="1"/>
  <c r="M82" i="7" a="1"/>
  <c r="M82" i="7" s="1"/>
  <c r="L10" i="7" a="1"/>
  <c r="L10" i="7" s="1"/>
  <c r="M109" i="7" a="1"/>
  <c r="M109" i="7" s="1"/>
  <c r="M44" i="7" a="1"/>
  <c r="M44" i="7" s="1"/>
  <c r="K403" i="7" a="1"/>
  <c r="K403" i="7" s="1"/>
  <c r="K346" i="7" a="1"/>
  <c r="K346" i="7" s="1"/>
  <c r="K354" i="7" a="1"/>
  <c r="K354" i="7" s="1"/>
  <c r="K331" i="7" a="1"/>
  <c r="K331" i="7" s="1"/>
  <c r="L198" i="7" a="1"/>
  <c r="L198" i="7" s="1"/>
  <c r="L203" i="7" a="1"/>
  <c r="L203" i="7" s="1"/>
  <c r="M315" i="7" a="1"/>
  <c r="M315" i="7" s="1"/>
  <c r="L154" i="7" a="1"/>
  <c r="L154" i="7" s="1"/>
  <c r="L30" i="7" a="1"/>
  <c r="L30" i="7" s="1"/>
  <c r="L69" i="7" a="1"/>
  <c r="L69" i="7" s="1"/>
  <c r="M416" i="7" a="1"/>
  <c r="M416" i="7" s="1"/>
  <c r="L161" i="7" a="1"/>
  <c r="L161" i="7" s="1"/>
  <c r="M334" i="7" a="1"/>
  <c r="M334" i="7" s="1"/>
  <c r="K363" i="7" a="1"/>
  <c r="K363" i="7" s="1"/>
  <c r="K212" i="7" a="1"/>
  <c r="K212" i="7" s="1"/>
  <c r="K417" i="7" a="1"/>
  <c r="K417" i="7" s="1"/>
  <c r="M350" i="7" a="1"/>
  <c r="M350" i="7" s="1"/>
  <c r="L134" i="7" a="1"/>
  <c r="L134" i="7" s="1"/>
  <c r="L350" i="7" a="1"/>
  <c r="L350" i="7" s="1"/>
  <c r="L269" i="7" a="1"/>
  <c r="L269" i="7" s="1"/>
  <c r="M52" i="7" a="1"/>
  <c r="M52" i="7" s="1"/>
  <c r="L275" i="7" a="1"/>
  <c r="L275" i="7" s="1"/>
  <c r="M356" i="7" a="1"/>
  <c r="M356" i="7" s="1"/>
  <c r="L374" i="7" a="1"/>
  <c r="L374" i="7" s="1"/>
  <c r="L279" i="7" a="1"/>
  <c r="L279" i="7" s="1"/>
  <c r="K216" i="7" a="1"/>
  <c r="K216" i="7" s="1"/>
  <c r="M411" i="7" a="1"/>
  <c r="M411" i="7" s="1"/>
  <c r="L260" i="7" a="1"/>
  <c r="L260" i="7" s="1"/>
  <c r="L184" i="7" a="1"/>
  <c r="L184" i="7" s="1"/>
  <c r="M290" i="7" a="1"/>
  <c r="M290" i="7" s="1"/>
  <c r="L285" i="7" a="1"/>
  <c r="L285" i="7" s="1"/>
  <c r="M177" i="7" a="1"/>
  <c r="M177" i="7" s="1"/>
  <c r="M314" i="7" a="1"/>
  <c r="M314" i="7" s="1"/>
  <c r="K103" i="7" a="1"/>
  <c r="K103" i="7" s="1"/>
  <c r="L50" i="7" a="1"/>
  <c r="L50" i="7" s="1"/>
  <c r="K283" i="7" a="1"/>
  <c r="K283" i="7" s="1"/>
  <c r="D16" i="7"/>
  <c r="E16" i="7"/>
  <c r="H445" i="5"/>
  <c r="R468" i="3" s="1"/>
  <c r="M459" i="4" s="1"/>
  <c r="S459" i="4" s="1"/>
  <c r="H437" i="5"/>
  <c r="R460" i="3" s="1"/>
  <c r="M451" i="4" s="1"/>
  <c r="S451" i="4" s="1"/>
  <c r="H429" i="5"/>
  <c r="R452" i="3" s="1"/>
  <c r="M443" i="4" s="1"/>
  <c r="S443" i="4" s="1"/>
  <c r="H421" i="5"/>
  <c r="R444" i="3" s="1"/>
  <c r="M435" i="4" s="1"/>
  <c r="S435" i="4" s="1"/>
  <c r="H413" i="5"/>
  <c r="R435" i="3" s="1"/>
  <c r="M426" i="4" s="1"/>
  <c r="S426" i="4" s="1"/>
  <c r="H405" i="5"/>
  <c r="R427" i="3" s="1"/>
  <c r="M418" i="4" s="1"/>
  <c r="S418" i="4" s="1"/>
  <c r="H397" i="5"/>
  <c r="R419" i="3" s="1"/>
  <c r="M410" i="4" s="1"/>
  <c r="S410" i="4" s="1"/>
  <c r="H389" i="5"/>
  <c r="R411" i="3" s="1"/>
  <c r="M402" i="4" s="1"/>
  <c r="S402" i="4" s="1"/>
  <c r="H381" i="5"/>
  <c r="R403" i="3" s="1"/>
  <c r="M394" i="4" s="1"/>
  <c r="S394" i="4" s="1"/>
  <c r="H373" i="5"/>
  <c r="R395" i="3" s="1"/>
  <c r="M386" i="4" s="1"/>
  <c r="S386" i="4" s="1"/>
  <c r="H365" i="5"/>
  <c r="R387" i="3" s="1"/>
  <c r="M378" i="4" s="1"/>
  <c r="S378" i="4" s="1"/>
  <c r="H357" i="5"/>
  <c r="R379" i="3" s="1"/>
  <c r="M370" i="4" s="1"/>
  <c r="S370" i="4" s="1"/>
  <c r="H349" i="5"/>
  <c r="R371" i="3" s="1"/>
  <c r="M362" i="4" s="1"/>
  <c r="S362" i="4" s="1"/>
  <c r="H341" i="5"/>
  <c r="R363" i="3" s="1"/>
  <c r="M354" i="4" s="1"/>
  <c r="S354" i="4" s="1"/>
  <c r="H333" i="5"/>
  <c r="R355" i="3" s="1"/>
  <c r="M346" i="4" s="1"/>
  <c r="S346" i="4" s="1"/>
  <c r="H325" i="5"/>
  <c r="R346" i="3" s="1"/>
  <c r="M337" i="4" s="1"/>
  <c r="S337" i="4" s="1"/>
  <c r="H317" i="5"/>
  <c r="R338" i="3" s="1"/>
  <c r="M329" i="4" s="1"/>
  <c r="S329" i="4" s="1"/>
  <c r="H309" i="5"/>
  <c r="R330" i="3" s="1"/>
  <c r="M321" i="4" s="1"/>
  <c r="S321" i="4" s="1"/>
  <c r="H301" i="5"/>
  <c r="R321" i="3" s="1"/>
  <c r="M312" i="4" s="1"/>
  <c r="S312" i="4" s="1"/>
  <c r="H293" i="5"/>
  <c r="R313" i="3" s="1"/>
  <c r="M304" i="4" s="1"/>
  <c r="S304" i="4" s="1"/>
  <c r="H285" i="5"/>
  <c r="R305" i="3" s="1"/>
  <c r="M296" i="4" s="1"/>
  <c r="S296" i="4" s="1"/>
  <c r="H277" i="5"/>
  <c r="R297" i="3" s="1"/>
  <c r="M288" i="4" s="1"/>
  <c r="S288" i="4" s="1"/>
  <c r="H269" i="5"/>
  <c r="R289" i="3" s="1"/>
  <c r="M280" i="4" s="1"/>
  <c r="S280" i="4" s="1"/>
  <c r="H261" i="5"/>
  <c r="R281" i="3" s="1"/>
  <c r="M272" i="4" s="1"/>
  <c r="S272" i="4" s="1"/>
  <c r="H253" i="5"/>
  <c r="R273" i="3" s="1"/>
  <c r="M264" i="4" s="1"/>
  <c r="S264" i="4" s="1"/>
  <c r="H245" i="5"/>
  <c r="R264" i="3" s="1"/>
  <c r="M255" i="4" s="1"/>
  <c r="S255" i="4" s="1"/>
  <c r="H237" i="5"/>
  <c r="R256" i="3" s="1"/>
  <c r="M247" i="4" s="1"/>
  <c r="S247" i="4" s="1"/>
  <c r="H229" i="5"/>
  <c r="R248" i="3" s="1"/>
  <c r="M239" i="4" s="1"/>
  <c r="S239" i="4" s="1"/>
  <c r="H221" i="5"/>
  <c r="R240" i="3" s="1"/>
  <c r="M231" i="4" s="1"/>
  <c r="S231" i="4" s="1"/>
  <c r="H213" i="5"/>
  <c r="R232" i="3" s="1"/>
  <c r="M223" i="4" s="1"/>
  <c r="S223" i="4" s="1"/>
  <c r="H205" i="5"/>
  <c r="R223" i="3" s="1"/>
  <c r="M214" i="4" s="1"/>
  <c r="S214" i="4" s="1"/>
  <c r="H197" i="5"/>
  <c r="R215" i="3" s="1"/>
  <c r="M206" i="4" s="1"/>
  <c r="S206" i="4" s="1"/>
  <c r="H189" i="5"/>
  <c r="R207" i="3" s="1"/>
  <c r="M198" i="4" s="1"/>
  <c r="S198" i="4" s="1"/>
  <c r="H181" i="5"/>
  <c r="R198" i="3" s="1"/>
  <c r="M189" i="4" s="1"/>
  <c r="S189" i="4" s="1"/>
  <c r="H173" i="5"/>
  <c r="R190" i="3" s="1"/>
  <c r="M181" i="4" s="1"/>
  <c r="S181" i="4" s="1"/>
  <c r="H165" i="5"/>
  <c r="R182" i="3" s="1"/>
  <c r="M173" i="4" s="1"/>
  <c r="S173" i="4" s="1"/>
  <c r="H157" i="5"/>
  <c r="R174" i="3" s="1"/>
  <c r="M165" i="4" s="1"/>
  <c r="S165" i="4" s="1"/>
  <c r="H149" i="5"/>
  <c r="R166" i="3" s="1"/>
  <c r="M157" i="4" s="1"/>
  <c r="S157" i="4" s="1"/>
  <c r="H141" i="5"/>
  <c r="R157" i="3" s="1"/>
  <c r="M148" i="4" s="1"/>
  <c r="S148" i="4" s="1"/>
  <c r="H133" i="5"/>
  <c r="R149" i="3" s="1"/>
  <c r="M140" i="4" s="1"/>
  <c r="S140" i="4" s="1"/>
  <c r="H125" i="5"/>
  <c r="R141" i="3" s="1"/>
  <c r="M132" i="4" s="1"/>
  <c r="S132" i="4" s="1"/>
  <c r="H117" i="5"/>
  <c r="R133" i="3" s="1"/>
  <c r="M124" i="4" s="1"/>
  <c r="S124" i="4" s="1"/>
  <c r="H109" i="5"/>
  <c r="R125" i="3" s="1"/>
  <c r="M116" i="4" s="1"/>
  <c r="S116" i="4" s="1"/>
  <c r="H101" i="5"/>
  <c r="R118" i="3" s="1"/>
  <c r="M109" i="4" s="1"/>
  <c r="S109" i="4" s="1"/>
  <c r="H452" i="5"/>
  <c r="R475" i="3" s="1"/>
  <c r="M466" i="4" s="1"/>
  <c r="S466" i="4" s="1"/>
  <c r="H444" i="5"/>
  <c r="R467" i="3" s="1"/>
  <c r="M458" i="4" s="1"/>
  <c r="S458" i="4" s="1"/>
  <c r="H436" i="5"/>
  <c r="R459" i="3" s="1"/>
  <c r="M450" i="4" s="1"/>
  <c r="S450" i="4" s="1"/>
  <c r="H428" i="5"/>
  <c r="R451" i="3" s="1"/>
  <c r="M442" i="4" s="1"/>
  <c r="S442" i="4" s="1"/>
  <c r="H420" i="5"/>
  <c r="R443" i="3" s="1"/>
  <c r="M434" i="4" s="1"/>
  <c r="S434" i="4" s="1"/>
  <c r="H412" i="5"/>
  <c r="R434" i="3" s="1"/>
  <c r="M425" i="4" s="1"/>
  <c r="S425" i="4" s="1"/>
  <c r="H404" i="5"/>
  <c r="R426" i="3" s="1"/>
  <c r="M417" i="4" s="1"/>
  <c r="S417" i="4" s="1"/>
  <c r="H396" i="5"/>
  <c r="R418" i="3" s="1"/>
  <c r="M409" i="4" s="1"/>
  <c r="S409" i="4" s="1"/>
  <c r="H388" i="5"/>
  <c r="R410" i="3" s="1"/>
  <c r="M401" i="4" s="1"/>
  <c r="S401" i="4" s="1"/>
  <c r="H380" i="5"/>
  <c r="R402" i="3" s="1"/>
  <c r="M393" i="4" s="1"/>
  <c r="S393" i="4" s="1"/>
  <c r="H372" i="5"/>
  <c r="R394" i="3" s="1"/>
  <c r="M385" i="4" s="1"/>
  <c r="S385" i="4" s="1"/>
  <c r="H364" i="5"/>
  <c r="R386" i="3" s="1"/>
  <c r="M377" i="4" s="1"/>
  <c r="S377" i="4" s="1"/>
  <c r="H356" i="5"/>
  <c r="R378" i="3" s="1"/>
  <c r="M369" i="4" s="1"/>
  <c r="S369" i="4" s="1"/>
  <c r="H348" i="5"/>
  <c r="R370" i="3" s="1"/>
  <c r="M361" i="4" s="1"/>
  <c r="S361" i="4" s="1"/>
  <c r="H340" i="5"/>
  <c r="R362" i="3" s="1"/>
  <c r="M353" i="4" s="1"/>
  <c r="S353" i="4" s="1"/>
  <c r="H332" i="5"/>
  <c r="R354" i="3" s="1"/>
  <c r="M345" i="4" s="1"/>
  <c r="S345" i="4" s="1"/>
  <c r="H324" i="5"/>
  <c r="R345" i="3" s="1"/>
  <c r="M336" i="4" s="1"/>
  <c r="S336" i="4" s="1"/>
  <c r="H316" i="5"/>
  <c r="R337" i="3" s="1"/>
  <c r="M328" i="4" s="1"/>
  <c r="S328" i="4" s="1"/>
  <c r="H308" i="5"/>
  <c r="R329" i="3" s="1"/>
  <c r="M320" i="4" s="1"/>
  <c r="S320" i="4" s="1"/>
  <c r="H300" i="5"/>
  <c r="R320" i="3" s="1"/>
  <c r="M311" i="4" s="1"/>
  <c r="S311" i="4" s="1"/>
  <c r="H292" i="5"/>
  <c r="R312" i="3" s="1"/>
  <c r="M303" i="4" s="1"/>
  <c r="S303" i="4" s="1"/>
  <c r="H284" i="5"/>
  <c r="R304" i="3" s="1"/>
  <c r="M295" i="4" s="1"/>
  <c r="S295" i="4" s="1"/>
  <c r="H276" i="5"/>
  <c r="R296" i="3" s="1"/>
  <c r="M287" i="4" s="1"/>
  <c r="S287" i="4" s="1"/>
  <c r="H268" i="5"/>
  <c r="R288" i="3" s="1"/>
  <c r="M279" i="4" s="1"/>
  <c r="S279" i="4" s="1"/>
  <c r="H260" i="5"/>
  <c r="R280" i="3" s="1"/>
  <c r="M271" i="4" s="1"/>
  <c r="S271" i="4" s="1"/>
  <c r="H252" i="5"/>
  <c r="R272" i="3" s="1"/>
  <c r="M263" i="4" s="1"/>
  <c r="S263" i="4" s="1"/>
  <c r="H244" i="5"/>
  <c r="R263" i="3" s="1"/>
  <c r="M254" i="4" s="1"/>
  <c r="S254" i="4" s="1"/>
  <c r="H236" i="5"/>
  <c r="R255" i="3" s="1"/>
  <c r="M246" i="4" s="1"/>
  <c r="S246" i="4" s="1"/>
  <c r="H228" i="5"/>
  <c r="R247" i="3" s="1"/>
  <c r="M238" i="4" s="1"/>
  <c r="S238" i="4" s="1"/>
  <c r="H220" i="5"/>
  <c r="R239" i="3" s="1"/>
  <c r="M230" i="4" s="1"/>
  <c r="S230" i="4" s="1"/>
  <c r="H212" i="5"/>
  <c r="R230" i="3" s="1"/>
  <c r="M221" i="4" s="1"/>
  <c r="S221" i="4" s="1"/>
  <c r="H204" i="5"/>
  <c r="R222" i="3" s="1"/>
  <c r="M213" i="4" s="1"/>
  <c r="S213" i="4" s="1"/>
  <c r="H196" i="5"/>
  <c r="R214" i="3" s="1"/>
  <c r="M205" i="4" s="1"/>
  <c r="S205" i="4" s="1"/>
  <c r="H188" i="5"/>
  <c r="R206" i="3" s="1"/>
  <c r="M197" i="4" s="1"/>
  <c r="S197" i="4" s="1"/>
  <c r="H180" i="5"/>
  <c r="R197" i="3" s="1"/>
  <c r="M188" i="4" s="1"/>
  <c r="S188" i="4" s="1"/>
  <c r="H172" i="5"/>
  <c r="R189" i="3" s="1"/>
  <c r="M180" i="4" s="1"/>
  <c r="S180" i="4" s="1"/>
  <c r="H164" i="5"/>
  <c r="R181" i="3" s="1"/>
  <c r="M172" i="4" s="1"/>
  <c r="S172" i="4" s="1"/>
  <c r="H156" i="5"/>
  <c r="R173" i="3" s="1"/>
  <c r="M164" i="4" s="1"/>
  <c r="S164" i="4" s="1"/>
  <c r="H148" i="5"/>
  <c r="R165" i="3" s="1"/>
  <c r="M156" i="4" s="1"/>
  <c r="S156" i="4" s="1"/>
  <c r="H140" i="5"/>
  <c r="R156" i="3" s="1"/>
  <c r="M147" i="4" s="1"/>
  <c r="S147" i="4" s="1"/>
  <c r="H132" i="5"/>
  <c r="R148" i="3" s="1"/>
  <c r="M139" i="4" s="1"/>
  <c r="S139" i="4" s="1"/>
  <c r="H124" i="5"/>
  <c r="R140" i="3" s="1"/>
  <c r="M131" i="4" s="1"/>
  <c r="S131" i="4" s="1"/>
  <c r="H116" i="5"/>
  <c r="R132" i="3" s="1"/>
  <c r="M123" i="4" s="1"/>
  <c r="S123" i="4" s="1"/>
  <c r="H108" i="5"/>
  <c r="R124" i="3" s="1"/>
  <c r="M115" i="4" s="1"/>
  <c r="S115" i="4" s="1"/>
  <c r="H100" i="5"/>
  <c r="R117" i="3" s="1"/>
  <c r="M108" i="4" s="1"/>
  <c r="S108" i="4" s="1"/>
  <c r="H92" i="5"/>
  <c r="R109" i="3" s="1"/>
  <c r="M100" i="4" s="1"/>
  <c r="S100" i="4" s="1"/>
  <c r="H84" i="5"/>
  <c r="R101" i="3" s="1"/>
  <c r="M92" i="4" s="1"/>
  <c r="S92" i="4" s="1"/>
  <c r="H76" i="5"/>
  <c r="R91" i="3" s="1"/>
  <c r="M82" i="4" s="1"/>
  <c r="S82" i="4" s="1"/>
  <c r="H68" i="5"/>
  <c r="R82" i="3" s="1"/>
  <c r="M73" i="4" s="1"/>
  <c r="S73" i="4" s="1"/>
  <c r="H60" i="5"/>
  <c r="R74" i="3" s="1"/>
  <c r="M65" i="4" s="1"/>
  <c r="S65" i="4" s="1"/>
  <c r="H52" i="5"/>
  <c r="R66" i="3" s="1"/>
  <c r="M57" i="4" s="1"/>
  <c r="S57" i="4" s="1"/>
  <c r="H44" i="5"/>
  <c r="R58" i="3" s="1"/>
  <c r="M49" i="4" s="1"/>
  <c r="S49" i="4" s="1"/>
  <c r="H36" i="5"/>
  <c r="R50" i="3" s="1"/>
  <c r="M41" i="4" s="1"/>
  <c r="S41" i="4" s="1"/>
  <c r="H28" i="5"/>
  <c r="R42" i="3" s="1"/>
  <c r="M33" i="4" s="1"/>
  <c r="S33" i="4" s="1"/>
  <c r="H20" i="5"/>
  <c r="R34" i="3" s="1"/>
  <c r="M25" i="4" s="1"/>
  <c r="S25" i="4" s="1"/>
  <c r="H12" i="5"/>
  <c r="R26" i="3" s="1"/>
  <c r="M17" i="4" s="1"/>
  <c r="S17" i="4" s="1"/>
  <c r="H4" i="5"/>
  <c r="R18" i="3" s="1"/>
  <c r="M9" i="4" s="1"/>
  <c r="S9" i="4" s="1"/>
  <c r="H299" i="5"/>
  <c r="R319" i="3" s="1"/>
  <c r="M310" i="4" s="1"/>
  <c r="S310" i="4" s="1"/>
  <c r="H275" i="5"/>
  <c r="R295" i="3" s="1"/>
  <c r="M286" i="4" s="1"/>
  <c r="S286" i="4" s="1"/>
  <c r="H251" i="5"/>
  <c r="R271" i="3" s="1"/>
  <c r="M262" i="4" s="1"/>
  <c r="S262" i="4" s="1"/>
  <c r="H235" i="5"/>
  <c r="R254" i="3" s="1"/>
  <c r="M245" i="4" s="1"/>
  <c r="S245" i="4" s="1"/>
  <c r="H219" i="5"/>
  <c r="R238" i="3" s="1"/>
  <c r="M229" i="4" s="1"/>
  <c r="S229" i="4" s="1"/>
  <c r="H203" i="5"/>
  <c r="R221" i="3" s="1"/>
  <c r="M212" i="4" s="1"/>
  <c r="S212" i="4" s="1"/>
  <c r="H187" i="5"/>
  <c r="R205" i="3" s="1"/>
  <c r="M196" i="4" s="1"/>
  <c r="S196" i="4" s="1"/>
  <c r="H171" i="5"/>
  <c r="R188" i="3" s="1"/>
  <c r="M179" i="4" s="1"/>
  <c r="S179" i="4" s="1"/>
  <c r="H155" i="5"/>
  <c r="R172" i="3" s="1"/>
  <c r="M163" i="4" s="1"/>
  <c r="S163" i="4" s="1"/>
  <c r="H139" i="5"/>
  <c r="R155" i="3" s="1"/>
  <c r="M146" i="4" s="1"/>
  <c r="S146" i="4" s="1"/>
  <c r="H123" i="5"/>
  <c r="R139" i="3" s="1"/>
  <c r="M130" i="4" s="1"/>
  <c r="S130" i="4" s="1"/>
  <c r="H107" i="5"/>
  <c r="R123" i="3" s="1"/>
  <c r="M114" i="4" s="1"/>
  <c r="S114" i="4" s="1"/>
  <c r="H83" i="5"/>
  <c r="R100" i="3" s="1"/>
  <c r="M91" i="4" s="1"/>
  <c r="S91" i="4" s="1"/>
  <c r="H67" i="5"/>
  <c r="R81" i="3" s="1"/>
  <c r="M72" i="4" s="1"/>
  <c r="S72" i="4" s="1"/>
  <c r="H51" i="5"/>
  <c r="R65" i="3" s="1"/>
  <c r="M56" i="4" s="1"/>
  <c r="S56" i="4" s="1"/>
  <c r="H35" i="5"/>
  <c r="R49" i="3" s="1"/>
  <c r="M40" i="4" s="1"/>
  <c r="S40" i="4" s="1"/>
  <c r="H19" i="5"/>
  <c r="R33" i="3" s="1"/>
  <c r="M24" i="4" s="1"/>
  <c r="S24" i="4" s="1"/>
  <c r="H3" i="5"/>
  <c r="R17" i="3" s="1"/>
  <c r="M8" i="4" s="1"/>
  <c r="S8" i="4" s="1"/>
  <c r="H47" i="5"/>
  <c r="R61" i="3" s="1"/>
  <c r="M52" i="4" s="1"/>
  <c r="S52" i="4" s="1"/>
  <c r="H15" i="5"/>
  <c r="R29" i="3" s="1"/>
  <c r="M20" i="4" s="1"/>
  <c r="S20" i="4" s="1"/>
  <c r="H430" i="5"/>
  <c r="R453" i="3" s="1"/>
  <c r="M444" i="4" s="1"/>
  <c r="S444" i="4" s="1"/>
  <c r="H382" i="5"/>
  <c r="R404" i="3" s="1"/>
  <c r="M395" i="4" s="1"/>
  <c r="S395" i="4" s="1"/>
  <c r="H350" i="5"/>
  <c r="R372" i="3" s="1"/>
  <c r="M363" i="4" s="1"/>
  <c r="S363" i="4" s="1"/>
  <c r="H318" i="5"/>
  <c r="R339" i="3" s="1"/>
  <c r="M330" i="4" s="1"/>
  <c r="S330" i="4" s="1"/>
  <c r="H286" i="5"/>
  <c r="R306" i="3" s="1"/>
  <c r="M297" i="4" s="1"/>
  <c r="S297" i="4" s="1"/>
  <c r="H451" i="5"/>
  <c r="R474" i="3" s="1"/>
  <c r="M465" i="4" s="1"/>
  <c r="S465" i="4" s="1"/>
  <c r="H443" i="5"/>
  <c r="R466" i="3" s="1"/>
  <c r="M457" i="4" s="1"/>
  <c r="S457" i="4" s="1"/>
  <c r="H435" i="5"/>
  <c r="R458" i="3" s="1"/>
  <c r="M449" i="4" s="1"/>
  <c r="S449" i="4" s="1"/>
  <c r="H427" i="5"/>
  <c r="R450" i="3" s="1"/>
  <c r="M441" i="4" s="1"/>
  <c r="S441" i="4" s="1"/>
  <c r="H419" i="5"/>
  <c r="R441" i="3" s="1"/>
  <c r="M432" i="4" s="1"/>
  <c r="S432" i="4" s="1"/>
  <c r="H411" i="5"/>
  <c r="R433" i="3" s="1"/>
  <c r="M424" i="4" s="1"/>
  <c r="S424" i="4" s="1"/>
  <c r="H403" i="5"/>
  <c r="R425" i="3" s="1"/>
  <c r="M416" i="4" s="1"/>
  <c r="S416" i="4" s="1"/>
  <c r="H395" i="5"/>
  <c r="R417" i="3" s="1"/>
  <c r="M408" i="4" s="1"/>
  <c r="S408" i="4" s="1"/>
  <c r="H387" i="5"/>
  <c r="R409" i="3" s="1"/>
  <c r="M400" i="4" s="1"/>
  <c r="S400" i="4" s="1"/>
  <c r="H379" i="5"/>
  <c r="R401" i="3" s="1"/>
  <c r="M392" i="4" s="1"/>
  <c r="S392" i="4" s="1"/>
  <c r="H371" i="5"/>
  <c r="R393" i="3" s="1"/>
  <c r="M384" i="4" s="1"/>
  <c r="S384" i="4" s="1"/>
  <c r="H363" i="5"/>
  <c r="R385" i="3" s="1"/>
  <c r="M376" i="4" s="1"/>
  <c r="S376" i="4" s="1"/>
  <c r="H355" i="5"/>
  <c r="R377" i="3" s="1"/>
  <c r="M368" i="4" s="1"/>
  <c r="S368" i="4" s="1"/>
  <c r="H347" i="5"/>
  <c r="R369" i="3" s="1"/>
  <c r="M360" i="4" s="1"/>
  <c r="S360" i="4" s="1"/>
  <c r="H339" i="5"/>
  <c r="R361" i="3" s="1"/>
  <c r="M352" i="4" s="1"/>
  <c r="S352" i="4" s="1"/>
  <c r="H331" i="5"/>
  <c r="R352" i="3" s="1"/>
  <c r="M343" i="4" s="1"/>
  <c r="S343" i="4" s="1"/>
  <c r="H323" i="5"/>
  <c r="R344" i="3" s="1"/>
  <c r="M335" i="4" s="1"/>
  <c r="S335" i="4" s="1"/>
  <c r="H315" i="5"/>
  <c r="R336" i="3" s="1"/>
  <c r="M327" i="4" s="1"/>
  <c r="S327" i="4" s="1"/>
  <c r="H307" i="5"/>
  <c r="R328" i="3" s="1"/>
  <c r="M319" i="4" s="1"/>
  <c r="S319" i="4" s="1"/>
  <c r="H291" i="5"/>
  <c r="R311" i="3" s="1"/>
  <c r="M302" i="4" s="1"/>
  <c r="S302" i="4" s="1"/>
  <c r="H283" i="5"/>
  <c r="R303" i="3" s="1"/>
  <c r="M294" i="4" s="1"/>
  <c r="S294" i="4" s="1"/>
  <c r="H267" i="5"/>
  <c r="R287" i="3" s="1"/>
  <c r="M278" i="4" s="1"/>
  <c r="S278" i="4" s="1"/>
  <c r="H259" i="5"/>
  <c r="R279" i="3" s="1"/>
  <c r="M270" i="4" s="1"/>
  <c r="S270" i="4" s="1"/>
  <c r="H243" i="5"/>
  <c r="R262" i="3" s="1"/>
  <c r="M253" i="4" s="1"/>
  <c r="S253" i="4" s="1"/>
  <c r="H227" i="5"/>
  <c r="R246" i="3" s="1"/>
  <c r="M237" i="4" s="1"/>
  <c r="S237" i="4" s="1"/>
  <c r="H211" i="5"/>
  <c r="R229" i="3" s="1"/>
  <c r="M220" i="4" s="1"/>
  <c r="S220" i="4" s="1"/>
  <c r="H195" i="5"/>
  <c r="R213" i="3" s="1"/>
  <c r="M204" i="4" s="1"/>
  <c r="S204" i="4" s="1"/>
  <c r="H179" i="5"/>
  <c r="R196" i="3" s="1"/>
  <c r="M187" i="4" s="1"/>
  <c r="S187" i="4" s="1"/>
  <c r="H163" i="5"/>
  <c r="R180" i="3" s="1"/>
  <c r="M171" i="4" s="1"/>
  <c r="S171" i="4" s="1"/>
  <c r="H147" i="5"/>
  <c r="R164" i="3" s="1"/>
  <c r="M155" i="4" s="1"/>
  <c r="S155" i="4" s="1"/>
  <c r="H131" i="5"/>
  <c r="R147" i="3" s="1"/>
  <c r="M138" i="4" s="1"/>
  <c r="S138" i="4" s="1"/>
  <c r="H115" i="5"/>
  <c r="R131" i="3" s="1"/>
  <c r="M122" i="4" s="1"/>
  <c r="S122" i="4" s="1"/>
  <c r="H99" i="5"/>
  <c r="R116" i="3" s="1"/>
  <c r="M107" i="4" s="1"/>
  <c r="S107" i="4" s="1"/>
  <c r="H91" i="5"/>
  <c r="R108" i="3" s="1"/>
  <c r="M99" i="4" s="1"/>
  <c r="S99" i="4" s="1"/>
  <c r="H75" i="5"/>
  <c r="R90" i="3" s="1"/>
  <c r="M81" i="4" s="1"/>
  <c r="S81" i="4" s="1"/>
  <c r="H59" i="5"/>
  <c r="R73" i="3" s="1"/>
  <c r="M64" i="4" s="1"/>
  <c r="S64" i="4" s="1"/>
  <c r="H43" i="5"/>
  <c r="R57" i="3" s="1"/>
  <c r="M48" i="4" s="1"/>
  <c r="S48" i="4" s="1"/>
  <c r="H27" i="5"/>
  <c r="R41" i="3" s="1"/>
  <c r="M32" i="4" s="1"/>
  <c r="S32" i="4" s="1"/>
  <c r="H11" i="5"/>
  <c r="R25" i="3" s="1"/>
  <c r="M16" i="4" s="1"/>
  <c r="S16" i="4" s="1"/>
  <c r="H55" i="5"/>
  <c r="R69" i="3" s="1"/>
  <c r="M60" i="4" s="1"/>
  <c r="S60" i="4" s="1"/>
  <c r="H23" i="5"/>
  <c r="R37" i="3" s="1"/>
  <c r="M28" i="4" s="1"/>
  <c r="S28" i="4" s="1"/>
  <c r="H438" i="5"/>
  <c r="R461" i="3" s="1"/>
  <c r="M452" i="4" s="1"/>
  <c r="S452" i="4" s="1"/>
  <c r="H398" i="5"/>
  <c r="R420" i="3" s="1"/>
  <c r="M411" i="4" s="1"/>
  <c r="S411" i="4" s="1"/>
  <c r="H366" i="5"/>
  <c r="R388" i="3" s="1"/>
  <c r="M379" i="4" s="1"/>
  <c r="S379" i="4" s="1"/>
  <c r="H334" i="5"/>
  <c r="R356" i="3" s="1"/>
  <c r="M347" i="4" s="1"/>
  <c r="S347" i="4" s="1"/>
  <c r="H310" i="5"/>
  <c r="R331" i="3" s="1"/>
  <c r="M322" i="4" s="1"/>
  <c r="S322" i="4" s="1"/>
  <c r="H270" i="5"/>
  <c r="R290" i="3" s="1"/>
  <c r="M281" i="4" s="1"/>
  <c r="S281" i="4" s="1"/>
  <c r="H450" i="5"/>
  <c r="R473" i="3" s="1"/>
  <c r="M464" i="4" s="1"/>
  <c r="S464" i="4" s="1"/>
  <c r="H442" i="5"/>
  <c r="R465" i="3" s="1"/>
  <c r="M456" i="4" s="1"/>
  <c r="S456" i="4" s="1"/>
  <c r="H434" i="5"/>
  <c r="R457" i="3" s="1"/>
  <c r="M448" i="4" s="1"/>
  <c r="S448" i="4" s="1"/>
  <c r="H426" i="5"/>
  <c r="R449" i="3" s="1"/>
  <c r="M440" i="4" s="1"/>
  <c r="S440" i="4" s="1"/>
  <c r="H418" i="5"/>
  <c r="R440" i="3" s="1"/>
  <c r="M431" i="4" s="1"/>
  <c r="S431" i="4" s="1"/>
  <c r="H410" i="5"/>
  <c r="R432" i="3" s="1"/>
  <c r="M423" i="4" s="1"/>
  <c r="S423" i="4" s="1"/>
  <c r="H402" i="5"/>
  <c r="R424" i="3" s="1"/>
  <c r="M415" i="4" s="1"/>
  <c r="S415" i="4" s="1"/>
  <c r="H394" i="5"/>
  <c r="R416" i="3" s="1"/>
  <c r="M407" i="4" s="1"/>
  <c r="S407" i="4" s="1"/>
  <c r="H386" i="5"/>
  <c r="R408" i="3" s="1"/>
  <c r="M399" i="4" s="1"/>
  <c r="S399" i="4" s="1"/>
  <c r="H378" i="5"/>
  <c r="R400" i="3" s="1"/>
  <c r="M391" i="4" s="1"/>
  <c r="S391" i="4" s="1"/>
  <c r="H370" i="5"/>
  <c r="R392" i="3" s="1"/>
  <c r="M383" i="4" s="1"/>
  <c r="S383" i="4" s="1"/>
  <c r="H362" i="5"/>
  <c r="R384" i="3" s="1"/>
  <c r="M375" i="4" s="1"/>
  <c r="S375" i="4" s="1"/>
  <c r="H354" i="5"/>
  <c r="R376" i="3" s="1"/>
  <c r="M367" i="4" s="1"/>
  <c r="S367" i="4" s="1"/>
  <c r="H346" i="5"/>
  <c r="R368" i="3" s="1"/>
  <c r="M359" i="4" s="1"/>
  <c r="S359" i="4" s="1"/>
  <c r="H338" i="5"/>
  <c r="R360" i="3" s="1"/>
  <c r="M351" i="4" s="1"/>
  <c r="S351" i="4" s="1"/>
  <c r="H330" i="5"/>
  <c r="R351" i="3" s="1"/>
  <c r="M342" i="4" s="1"/>
  <c r="S342" i="4" s="1"/>
  <c r="H322" i="5"/>
  <c r="R343" i="3" s="1"/>
  <c r="M334" i="4" s="1"/>
  <c r="S334" i="4" s="1"/>
  <c r="H314" i="5"/>
  <c r="R335" i="3" s="1"/>
  <c r="M326" i="4" s="1"/>
  <c r="S326" i="4" s="1"/>
  <c r="H306" i="5"/>
  <c r="R327" i="3" s="1"/>
  <c r="M318" i="4" s="1"/>
  <c r="S318" i="4" s="1"/>
  <c r="H298" i="5"/>
  <c r="R318" i="3" s="1"/>
  <c r="M309" i="4" s="1"/>
  <c r="S309" i="4" s="1"/>
  <c r="H290" i="5"/>
  <c r="R310" i="3" s="1"/>
  <c r="M301" i="4" s="1"/>
  <c r="S301" i="4" s="1"/>
  <c r="H282" i="5"/>
  <c r="R302" i="3" s="1"/>
  <c r="M293" i="4" s="1"/>
  <c r="S293" i="4" s="1"/>
  <c r="H274" i="5"/>
  <c r="R294" i="3" s="1"/>
  <c r="M285" i="4" s="1"/>
  <c r="S285" i="4" s="1"/>
  <c r="H266" i="5"/>
  <c r="R286" i="3" s="1"/>
  <c r="M277" i="4" s="1"/>
  <c r="S277" i="4" s="1"/>
  <c r="H258" i="5"/>
  <c r="R278" i="3" s="1"/>
  <c r="M269" i="4" s="1"/>
  <c r="S269" i="4" s="1"/>
  <c r="H250" i="5"/>
  <c r="R270" i="3" s="1"/>
  <c r="M261" i="4" s="1"/>
  <c r="S261" i="4" s="1"/>
  <c r="H242" i="5"/>
  <c r="R261" i="3" s="1"/>
  <c r="M252" i="4" s="1"/>
  <c r="S252" i="4" s="1"/>
  <c r="H234" i="5"/>
  <c r="R253" i="3" s="1"/>
  <c r="M244" i="4" s="1"/>
  <c r="S244" i="4" s="1"/>
  <c r="H226" i="5"/>
  <c r="R245" i="3" s="1"/>
  <c r="M236" i="4" s="1"/>
  <c r="S236" i="4" s="1"/>
  <c r="H218" i="5"/>
  <c r="R237" i="3" s="1"/>
  <c r="M228" i="4" s="1"/>
  <c r="S228" i="4" s="1"/>
  <c r="H210" i="5"/>
  <c r="R228" i="3" s="1"/>
  <c r="M219" i="4" s="1"/>
  <c r="S219" i="4" s="1"/>
  <c r="H202" i="5"/>
  <c r="R220" i="3" s="1"/>
  <c r="M211" i="4" s="1"/>
  <c r="S211" i="4" s="1"/>
  <c r="H194" i="5"/>
  <c r="R212" i="3" s="1"/>
  <c r="M203" i="4" s="1"/>
  <c r="S203" i="4" s="1"/>
  <c r="H186" i="5"/>
  <c r="R204" i="3" s="1"/>
  <c r="M195" i="4" s="1"/>
  <c r="S195" i="4" s="1"/>
  <c r="H178" i="5"/>
  <c r="R195" i="3" s="1"/>
  <c r="M186" i="4" s="1"/>
  <c r="S186" i="4" s="1"/>
  <c r="H170" i="5"/>
  <c r="R187" i="3" s="1"/>
  <c r="M178" i="4" s="1"/>
  <c r="S178" i="4" s="1"/>
  <c r="H162" i="5"/>
  <c r="R179" i="3" s="1"/>
  <c r="M170" i="4" s="1"/>
  <c r="S170" i="4" s="1"/>
  <c r="H154" i="5"/>
  <c r="R171" i="3" s="1"/>
  <c r="M162" i="4" s="1"/>
  <c r="S162" i="4" s="1"/>
  <c r="H146" i="5"/>
  <c r="R163" i="3" s="1"/>
  <c r="M154" i="4" s="1"/>
  <c r="S154" i="4" s="1"/>
  <c r="H138" i="5"/>
  <c r="R154" i="3" s="1"/>
  <c r="M145" i="4" s="1"/>
  <c r="S145" i="4" s="1"/>
  <c r="H130" i="5"/>
  <c r="R146" i="3" s="1"/>
  <c r="M137" i="4" s="1"/>
  <c r="S137" i="4" s="1"/>
  <c r="H122" i="5"/>
  <c r="R138" i="3" s="1"/>
  <c r="M129" i="4" s="1"/>
  <c r="S129" i="4" s="1"/>
  <c r="H114" i="5"/>
  <c r="R130" i="3" s="1"/>
  <c r="M121" i="4" s="1"/>
  <c r="S121" i="4" s="1"/>
  <c r="H106" i="5"/>
  <c r="R122" i="3" s="1"/>
  <c r="M113" i="4" s="1"/>
  <c r="S113" i="4" s="1"/>
  <c r="H98" i="5"/>
  <c r="R115" i="3" s="1"/>
  <c r="M106" i="4" s="1"/>
  <c r="S106" i="4" s="1"/>
  <c r="H90" i="5"/>
  <c r="R107" i="3" s="1"/>
  <c r="M98" i="4" s="1"/>
  <c r="S98" i="4" s="1"/>
  <c r="H82" i="5"/>
  <c r="R99" i="3" s="1"/>
  <c r="M90" i="4" s="1"/>
  <c r="S90" i="4" s="1"/>
  <c r="H74" i="5"/>
  <c r="R89" i="3" s="1"/>
  <c r="M80" i="4" s="1"/>
  <c r="S80" i="4" s="1"/>
  <c r="H66" i="5"/>
  <c r="R80" i="3" s="1"/>
  <c r="M71" i="4" s="1"/>
  <c r="S71" i="4" s="1"/>
  <c r="H58" i="5"/>
  <c r="R72" i="3" s="1"/>
  <c r="M63" i="4" s="1"/>
  <c r="S63" i="4" s="1"/>
  <c r="H50" i="5"/>
  <c r="R64" i="3" s="1"/>
  <c r="M55" i="4" s="1"/>
  <c r="S55" i="4" s="1"/>
  <c r="H42" i="5"/>
  <c r="R56" i="3" s="1"/>
  <c r="M47" i="4" s="1"/>
  <c r="S47" i="4" s="1"/>
  <c r="H34" i="5"/>
  <c r="R48" i="3" s="1"/>
  <c r="M39" i="4" s="1"/>
  <c r="S39" i="4" s="1"/>
  <c r="H26" i="5"/>
  <c r="R40" i="3" s="1"/>
  <c r="M31" i="4" s="1"/>
  <c r="S31" i="4" s="1"/>
  <c r="H18" i="5"/>
  <c r="R32" i="3" s="1"/>
  <c r="M23" i="4" s="1"/>
  <c r="S23" i="4" s="1"/>
  <c r="H10" i="5"/>
  <c r="R24" i="3" s="1"/>
  <c r="M15" i="4" s="1"/>
  <c r="S15" i="4" s="1"/>
  <c r="H2" i="5"/>
  <c r="R16" i="3" s="1"/>
  <c r="M7" i="4" s="1"/>
  <c r="S7" i="4" s="1"/>
  <c r="H453" i="5"/>
  <c r="R476" i="3" s="1"/>
  <c r="M467" i="4" s="1"/>
  <c r="S467" i="4" s="1"/>
  <c r="H439" i="5"/>
  <c r="H415" i="5"/>
  <c r="R437" i="3" s="1"/>
  <c r="M428" i="4" s="1"/>
  <c r="S428" i="4" s="1"/>
  <c r="H399" i="5"/>
  <c r="R421" i="3" s="1"/>
  <c r="M412" i="4" s="1"/>
  <c r="S412" i="4" s="1"/>
  <c r="H391" i="5"/>
  <c r="R413" i="3" s="1"/>
  <c r="M404" i="4" s="1"/>
  <c r="S404" i="4" s="1"/>
  <c r="H375" i="5"/>
  <c r="R397" i="3" s="1"/>
  <c r="M388" i="4" s="1"/>
  <c r="S388" i="4" s="1"/>
  <c r="H359" i="5"/>
  <c r="R381" i="3" s="1"/>
  <c r="M372" i="4" s="1"/>
  <c r="S372" i="4" s="1"/>
  <c r="H335" i="5"/>
  <c r="R357" i="3" s="1"/>
  <c r="M348" i="4" s="1"/>
  <c r="S348" i="4" s="1"/>
  <c r="H311" i="5"/>
  <c r="R332" i="3" s="1"/>
  <c r="M323" i="4" s="1"/>
  <c r="S323" i="4" s="1"/>
  <c r="H287" i="5"/>
  <c r="R307" i="3" s="1"/>
  <c r="M298" i="4" s="1"/>
  <c r="S298" i="4" s="1"/>
  <c r="H279" i="5"/>
  <c r="R299" i="3" s="1"/>
  <c r="M290" i="4" s="1"/>
  <c r="S290" i="4" s="1"/>
  <c r="H255" i="5"/>
  <c r="R275" i="3" s="1"/>
  <c r="M266" i="4" s="1"/>
  <c r="S266" i="4" s="1"/>
  <c r="H231" i="5"/>
  <c r="R250" i="3" s="1"/>
  <c r="M241" i="4" s="1"/>
  <c r="S241" i="4" s="1"/>
  <c r="H215" i="5"/>
  <c r="R234" i="3" s="1"/>
  <c r="M225" i="4" s="1"/>
  <c r="S225" i="4" s="1"/>
  <c r="H191" i="5"/>
  <c r="R209" i="3" s="1"/>
  <c r="M200" i="4" s="1"/>
  <c r="S200" i="4" s="1"/>
  <c r="H175" i="5"/>
  <c r="R192" i="3" s="1"/>
  <c r="M183" i="4" s="1"/>
  <c r="S183" i="4" s="1"/>
  <c r="H151" i="5"/>
  <c r="R168" i="3" s="1"/>
  <c r="M159" i="4" s="1"/>
  <c r="S159" i="4" s="1"/>
  <c r="H127" i="5"/>
  <c r="R143" i="3" s="1"/>
  <c r="M134" i="4" s="1"/>
  <c r="S134" i="4" s="1"/>
  <c r="H111" i="5"/>
  <c r="R127" i="3" s="1"/>
  <c r="M118" i="4" s="1"/>
  <c r="S118" i="4" s="1"/>
  <c r="H87" i="5"/>
  <c r="R104" i="3" s="1"/>
  <c r="M95" i="4" s="1"/>
  <c r="S95" i="4" s="1"/>
  <c r="H63" i="5"/>
  <c r="R77" i="3" s="1"/>
  <c r="M68" i="4" s="1"/>
  <c r="S68" i="4" s="1"/>
  <c r="H31" i="5"/>
  <c r="R45" i="3" s="1"/>
  <c r="M36" i="4" s="1"/>
  <c r="S36" i="4" s="1"/>
  <c r="H446" i="5"/>
  <c r="R469" i="3" s="1"/>
  <c r="M460" i="4" s="1"/>
  <c r="S460" i="4" s="1"/>
  <c r="H406" i="5"/>
  <c r="R428" i="3" s="1"/>
  <c r="M419" i="4" s="1"/>
  <c r="S419" i="4" s="1"/>
  <c r="H374" i="5"/>
  <c r="R396" i="3" s="1"/>
  <c r="M387" i="4" s="1"/>
  <c r="S387" i="4" s="1"/>
  <c r="H358" i="5"/>
  <c r="R380" i="3" s="1"/>
  <c r="M371" i="4" s="1"/>
  <c r="S371" i="4" s="1"/>
  <c r="H326" i="5"/>
  <c r="R347" i="3" s="1"/>
  <c r="M338" i="4" s="1"/>
  <c r="S338" i="4" s="1"/>
  <c r="H302" i="5"/>
  <c r="R322" i="3" s="1"/>
  <c r="M313" i="4" s="1"/>
  <c r="S313" i="4" s="1"/>
  <c r="H449" i="5"/>
  <c r="R472" i="3" s="1"/>
  <c r="M463" i="4" s="1"/>
  <c r="S463" i="4" s="1"/>
  <c r="H441" i="5"/>
  <c r="R464" i="3" s="1"/>
  <c r="M455" i="4" s="1"/>
  <c r="S455" i="4" s="1"/>
  <c r="H433" i="5"/>
  <c r="R456" i="3" s="1"/>
  <c r="M447" i="4" s="1"/>
  <c r="S447" i="4" s="1"/>
  <c r="H425" i="5"/>
  <c r="R448" i="3" s="1"/>
  <c r="M439" i="4" s="1"/>
  <c r="S439" i="4" s="1"/>
  <c r="H417" i="5"/>
  <c r="R439" i="3" s="1"/>
  <c r="M430" i="4" s="1"/>
  <c r="S430" i="4" s="1"/>
  <c r="H409" i="5"/>
  <c r="R431" i="3" s="1"/>
  <c r="M422" i="4" s="1"/>
  <c r="S422" i="4" s="1"/>
  <c r="H401" i="5"/>
  <c r="R423" i="3" s="1"/>
  <c r="M414" i="4" s="1"/>
  <c r="S414" i="4" s="1"/>
  <c r="H393" i="5"/>
  <c r="R415" i="3" s="1"/>
  <c r="M406" i="4" s="1"/>
  <c r="S406" i="4" s="1"/>
  <c r="H385" i="5"/>
  <c r="R407" i="3" s="1"/>
  <c r="M398" i="4" s="1"/>
  <c r="S398" i="4" s="1"/>
  <c r="H377" i="5"/>
  <c r="R399" i="3" s="1"/>
  <c r="M390" i="4" s="1"/>
  <c r="S390" i="4" s="1"/>
  <c r="H369" i="5"/>
  <c r="R391" i="3" s="1"/>
  <c r="M382" i="4" s="1"/>
  <c r="S382" i="4" s="1"/>
  <c r="H361" i="5"/>
  <c r="R383" i="3" s="1"/>
  <c r="M374" i="4" s="1"/>
  <c r="S374" i="4" s="1"/>
  <c r="H353" i="5"/>
  <c r="R375" i="3" s="1"/>
  <c r="M366" i="4" s="1"/>
  <c r="S366" i="4" s="1"/>
  <c r="H345" i="5"/>
  <c r="R367" i="3" s="1"/>
  <c r="M358" i="4" s="1"/>
  <c r="S358" i="4" s="1"/>
  <c r="H337" i="5"/>
  <c r="R359" i="3" s="1"/>
  <c r="M350" i="4" s="1"/>
  <c r="S350" i="4" s="1"/>
  <c r="H329" i="5"/>
  <c r="R350" i="3" s="1"/>
  <c r="M341" i="4" s="1"/>
  <c r="S341" i="4" s="1"/>
  <c r="H321" i="5"/>
  <c r="R342" i="3" s="1"/>
  <c r="M333" i="4" s="1"/>
  <c r="S333" i="4" s="1"/>
  <c r="H313" i="5"/>
  <c r="R334" i="3" s="1"/>
  <c r="M325" i="4" s="1"/>
  <c r="S325" i="4" s="1"/>
  <c r="H305" i="5"/>
  <c r="R326" i="3" s="1"/>
  <c r="M317" i="4" s="1"/>
  <c r="S317" i="4" s="1"/>
  <c r="H297" i="5"/>
  <c r="R317" i="3" s="1"/>
  <c r="M308" i="4" s="1"/>
  <c r="S308" i="4" s="1"/>
  <c r="H289" i="5"/>
  <c r="R309" i="3" s="1"/>
  <c r="M300" i="4" s="1"/>
  <c r="S300" i="4" s="1"/>
  <c r="H281" i="5"/>
  <c r="R301" i="3" s="1"/>
  <c r="M292" i="4" s="1"/>
  <c r="S292" i="4" s="1"/>
  <c r="H273" i="5"/>
  <c r="R293" i="3" s="1"/>
  <c r="M284" i="4" s="1"/>
  <c r="S284" i="4" s="1"/>
  <c r="H265" i="5"/>
  <c r="R285" i="3" s="1"/>
  <c r="M276" i="4" s="1"/>
  <c r="S276" i="4" s="1"/>
  <c r="H257" i="5"/>
  <c r="R277" i="3" s="1"/>
  <c r="M268" i="4" s="1"/>
  <c r="S268" i="4" s="1"/>
  <c r="H249" i="5"/>
  <c r="R269" i="3" s="1"/>
  <c r="M260" i="4" s="1"/>
  <c r="S260" i="4" s="1"/>
  <c r="H241" i="5"/>
  <c r="R260" i="3" s="1"/>
  <c r="M251" i="4" s="1"/>
  <c r="S251" i="4" s="1"/>
  <c r="H233" i="5"/>
  <c r="R252" i="3" s="1"/>
  <c r="M243" i="4" s="1"/>
  <c r="S243" i="4" s="1"/>
  <c r="H225" i="5"/>
  <c r="R244" i="3" s="1"/>
  <c r="M235" i="4" s="1"/>
  <c r="S235" i="4" s="1"/>
  <c r="H217" i="5"/>
  <c r="R236" i="3" s="1"/>
  <c r="M227" i="4" s="1"/>
  <c r="S227" i="4" s="1"/>
  <c r="H209" i="5"/>
  <c r="R227" i="3" s="1"/>
  <c r="M218" i="4" s="1"/>
  <c r="S218" i="4" s="1"/>
  <c r="H201" i="5"/>
  <c r="R219" i="3" s="1"/>
  <c r="M210" i="4" s="1"/>
  <c r="S210" i="4" s="1"/>
  <c r="H193" i="5"/>
  <c r="R211" i="3" s="1"/>
  <c r="M202" i="4" s="1"/>
  <c r="S202" i="4" s="1"/>
  <c r="H185" i="5"/>
  <c r="R202" i="3" s="1"/>
  <c r="M193" i="4" s="1"/>
  <c r="S193" i="4" s="1"/>
  <c r="H177" i="5"/>
  <c r="R194" i="3" s="1"/>
  <c r="M185" i="4" s="1"/>
  <c r="S185" i="4" s="1"/>
  <c r="H169" i="5"/>
  <c r="R186" i="3" s="1"/>
  <c r="M177" i="4" s="1"/>
  <c r="S177" i="4" s="1"/>
  <c r="H161" i="5"/>
  <c r="R178" i="3" s="1"/>
  <c r="M169" i="4" s="1"/>
  <c r="S169" i="4" s="1"/>
  <c r="H153" i="5"/>
  <c r="R170" i="3" s="1"/>
  <c r="M161" i="4" s="1"/>
  <c r="S161" i="4" s="1"/>
  <c r="H145" i="5"/>
  <c r="R162" i="3" s="1"/>
  <c r="M153" i="4" s="1"/>
  <c r="S153" i="4" s="1"/>
  <c r="H137" i="5"/>
  <c r="R153" i="3" s="1"/>
  <c r="M144" i="4" s="1"/>
  <c r="S144" i="4" s="1"/>
  <c r="H129" i="5"/>
  <c r="R145" i="3" s="1"/>
  <c r="M136" i="4" s="1"/>
  <c r="S136" i="4" s="1"/>
  <c r="H121" i="5"/>
  <c r="R137" i="3" s="1"/>
  <c r="M128" i="4" s="1"/>
  <c r="S128" i="4" s="1"/>
  <c r="H113" i="5"/>
  <c r="R129" i="3" s="1"/>
  <c r="M120" i="4" s="1"/>
  <c r="S120" i="4" s="1"/>
  <c r="H105" i="5"/>
  <c r="R96" i="3" s="1"/>
  <c r="M87" i="4" s="1"/>
  <c r="S87" i="4" s="1"/>
  <c r="H97" i="5"/>
  <c r="R114" i="3" s="1"/>
  <c r="M105" i="4" s="1"/>
  <c r="S105" i="4" s="1"/>
  <c r="H89" i="5"/>
  <c r="R106" i="3" s="1"/>
  <c r="M97" i="4" s="1"/>
  <c r="S97" i="4" s="1"/>
  <c r="H81" i="5"/>
  <c r="R98" i="3" s="1"/>
  <c r="M89" i="4" s="1"/>
  <c r="S89" i="4" s="1"/>
  <c r="H73" i="5"/>
  <c r="R88" i="3" s="1"/>
  <c r="M79" i="4" s="1"/>
  <c r="S79" i="4" s="1"/>
  <c r="H65" i="5"/>
  <c r="R79" i="3" s="1"/>
  <c r="M70" i="4" s="1"/>
  <c r="S70" i="4" s="1"/>
  <c r="H57" i="5"/>
  <c r="R71" i="3" s="1"/>
  <c r="M62" i="4" s="1"/>
  <c r="S62" i="4" s="1"/>
  <c r="H49" i="5"/>
  <c r="R63" i="3" s="1"/>
  <c r="M54" i="4" s="1"/>
  <c r="S54" i="4" s="1"/>
  <c r="H41" i="5"/>
  <c r="R55" i="3" s="1"/>
  <c r="M46" i="4" s="1"/>
  <c r="S46" i="4" s="1"/>
  <c r="H33" i="5"/>
  <c r="R47" i="3" s="1"/>
  <c r="M38" i="4" s="1"/>
  <c r="S38" i="4" s="1"/>
  <c r="H25" i="5"/>
  <c r="R39" i="3" s="1"/>
  <c r="M30" i="4" s="1"/>
  <c r="S30" i="4" s="1"/>
  <c r="H17" i="5"/>
  <c r="R31" i="3" s="1"/>
  <c r="M22" i="4" s="1"/>
  <c r="S22" i="4" s="1"/>
  <c r="H9" i="5"/>
  <c r="R23" i="3" s="1"/>
  <c r="M14" i="4" s="1"/>
  <c r="S14" i="4" s="1"/>
  <c r="H431" i="5"/>
  <c r="R454" i="3" s="1"/>
  <c r="M445" i="4" s="1"/>
  <c r="S445" i="4" s="1"/>
  <c r="H343" i="5"/>
  <c r="R365" i="3" s="1"/>
  <c r="M356" i="4" s="1"/>
  <c r="S356" i="4" s="1"/>
  <c r="H319" i="5"/>
  <c r="R340" i="3" s="1"/>
  <c r="M331" i="4" s="1"/>
  <c r="S331" i="4" s="1"/>
  <c r="H303" i="5"/>
  <c r="R323" i="3" s="1"/>
  <c r="M314" i="4" s="1"/>
  <c r="S314" i="4" s="1"/>
  <c r="H263" i="5"/>
  <c r="R283" i="3" s="1"/>
  <c r="M274" i="4" s="1"/>
  <c r="S274" i="4" s="1"/>
  <c r="H239" i="5"/>
  <c r="R258" i="3" s="1"/>
  <c r="M249" i="4" s="1"/>
  <c r="S249" i="4" s="1"/>
  <c r="H207" i="5"/>
  <c r="R225" i="3" s="1"/>
  <c r="M216" i="4" s="1"/>
  <c r="S216" i="4" s="1"/>
  <c r="H183" i="5"/>
  <c r="R200" i="3" s="1"/>
  <c r="M191" i="4" s="1"/>
  <c r="S191" i="4" s="1"/>
  <c r="H159" i="5"/>
  <c r="R176" i="3" s="1"/>
  <c r="M167" i="4" s="1"/>
  <c r="S167" i="4" s="1"/>
  <c r="H135" i="5"/>
  <c r="R151" i="3" s="1"/>
  <c r="M142" i="4" s="1"/>
  <c r="S142" i="4" s="1"/>
  <c r="H103" i="5"/>
  <c r="R120" i="3" s="1"/>
  <c r="M111" i="4" s="1"/>
  <c r="S111" i="4" s="1"/>
  <c r="H71" i="5"/>
  <c r="R86" i="3" s="1"/>
  <c r="M77" i="4" s="1"/>
  <c r="S77" i="4" s="1"/>
  <c r="H414" i="5"/>
  <c r="R436" i="3" s="1"/>
  <c r="M427" i="4" s="1"/>
  <c r="S427" i="4" s="1"/>
  <c r="H448" i="5"/>
  <c r="R471" i="3" s="1"/>
  <c r="M462" i="4" s="1"/>
  <c r="S462" i="4" s="1"/>
  <c r="H440" i="5"/>
  <c r="R463" i="3" s="1"/>
  <c r="M454" i="4" s="1"/>
  <c r="S454" i="4" s="1"/>
  <c r="H432" i="5"/>
  <c r="R455" i="3" s="1"/>
  <c r="M446" i="4" s="1"/>
  <c r="S446" i="4" s="1"/>
  <c r="H424" i="5"/>
  <c r="R447" i="3" s="1"/>
  <c r="M438" i="4" s="1"/>
  <c r="S438" i="4" s="1"/>
  <c r="H416" i="5"/>
  <c r="R438" i="3" s="1"/>
  <c r="M429" i="4" s="1"/>
  <c r="S429" i="4" s="1"/>
  <c r="H408" i="5"/>
  <c r="R430" i="3" s="1"/>
  <c r="M421" i="4" s="1"/>
  <c r="S421" i="4" s="1"/>
  <c r="H400" i="5"/>
  <c r="R422" i="3" s="1"/>
  <c r="M413" i="4" s="1"/>
  <c r="S413" i="4" s="1"/>
  <c r="H392" i="5"/>
  <c r="R414" i="3" s="1"/>
  <c r="M405" i="4" s="1"/>
  <c r="S405" i="4" s="1"/>
  <c r="H384" i="5"/>
  <c r="R406" i="3" s="1"/>
  <c r="M397" i="4" s="1"/>
  <c r="S397" i="4" s="1"/>
  <c r="H376" i="5"/>
  <c r="R398" i="3" s="1"/>
  <c r="M389" i="4" s="1"/>
  <c r="S389" i="4" s="1"/>
  <c r="H368" i="5"/>
  <c r="R390" i="3" s="1"/>
  <c r="M381" i="4" s="1"/>
  <c r="S381" i="4" s="1"/>
  <c r="H360" i="5"/>
  <c r="R382" i="3" s="1"/>
  <c r="M373" i="4" s="1"/>
  <c r="S373" i="4" s="1"/>
  <c r="H352" i="5"/>
  <c r="R374" i="3" s="1"/>
  <c r="M365" i="4" s="1"/>
  <c r="S365" i="4" s="1"/>
  <c r="H344" i="5"/>
  <c r="R366" i="3" s="1"/>
  <c r="M357" i="4" s="1"/>
  <c r="S357" i="4" s="1"/>
  <c r="H336" i="5"/>
  <c r="R358" i="3" s="1"/>
  <c r="M349" i="4" s="1"/>
  <c r="S349" i="4" s="1"/>
  <c r="H328" i="5"/>
  <c r="R349" i="3" s="1"/>
  <c r="M340" i="4" s="1"/>
  <c r="S340" i="4" s="1"/>
  <c r="H320" i="5"/>
  <c r="R341" i="3" s="1"/>
  <c r="M332" i="4" s="1"/>
  <c r="S332" i="4" s="1"/>
  <c r="H312" i="5"/>
  <c r="R333" i="3" s="1"/>
  <c r="M324" i="4" s="1"/>
  <c r="S324" i="4" s="1"/>
  <c r="H304" i="5"/>
  <c r="R324" i="3" s="1"/>
  <c r="M315" i="4" s="1"/>
  <c r="S315" i="4" s="1"/>
  <c r="H296" i="5"/>
  <c r="R316" i="3" s="1"/>
  <c r="M307" i="4" s="1"/>
  <c r="S307" i="4" s="1"/>
  <c r="H288" i="5"/>
  <c r="R308" i="3" s="1"/>
  <c r="M299" i="4" s="1"/>
  <c r="S299" i="4" s="1"/>
  <c r="H280" i="5"/>
  <c r="R300" i="3" s="1"/>
  <c r="M291" i="4" s="1"/>
  <c r="S291" i="4" s="1"/>
  <c r="H272" i="5"/>
  <c r="R292" i="3" s="1"/>
  <c r="M283" i="4" s="1"/>
  <c r="S283" i="4" s="1"/>
  <c r="H264" i="5"/>
  <c r="R284" i="3" s="1"/>
  <c r="M275" i="4" s="1"/>
  <c r="S275" i="4" s="1"/>
  <c r="H256" i="5"/>
  <c r="R276" i="3" s="1"/>
  <c r="M267" i="4" s="1"/>
  <c r="S267" i="4" s="1"/>
  <c r="H248" i="5"/>
  <c r="R268" i="3" s="1"/>
  <c r="M259" i="4" s="1"/>
  <c r="S259" i="4" s="1"/>
  <c r="H240" i="5"/>
  <c r="R259" i="3" s="1"/>
  <c r="M250" i="4" s="1"/>
  <c r="S250" i="4" s="1"/>
  <c r="H232" i="5"/>
  <c r="R251" i="3" s="1"/>
  <c r="M242" i="4" s="1"/>
  <c r="S242" i="4" s="1"/>
  <c r="H224" i="5"/>
  <c r="R243" i="3" s="1"/>
  <c r="M234" i="4" s="1"/>
  <c r="S234" i="4" s="1"/>
  <c r="H216" i="5"/>
  <c r="R235" i="3" s="1"/>
  <c r="M226" i="4" s="1"/>
  <c r="S226" i="4" s="1"/>
  <c r="H208" i="5"/>
  <c r="R226" i="3" s="1"/>
  <c r="M217" i="4" s="1"/>
  <c r="S217" i="4" s="1"/>
  <c r="H200" i="5"/>
  <c r="R218" i="3" s="1"/>
  <c r="M209" i="4" s="1"/>
  <c r="S209" i="4" s="1"/>
  <c r="H192" i="5"/>
  <c r="R210" i="3" s="1"/>
  <c r="M201" i="4" s="1"/>
  <c r="S201" i="4" s="1"/>
  <c r="H184" i="5"/>
  <c r="R201" i="3" s="1"/>
  <c r="M192" i="4" s="1"/>
  <c r="S192" i="4" s="1"/>
  <c r="H176" i="5"/>
  <c r="R193" i="3" s="1"/>
  <c r="M184" i="4" s="1"/>
  <c r="S184" i="4" s="1"/>
  <c r="H168" i="5"/>
  <c r="R185" i="3" s="1"/>
  <c r="M176" i="4" s="1"/>
  <c r="S176" i="4" s="1"/>
  <c r="H160" i="5"/>
  <c r="R177" i="3" s="1"/>
  <c r="M168" i="4" s="1"/>
  <c r="S168" i="4" s="1"/>
  <c r="H152" i="5"/>
  <c r="R169" i="3" s="1"/>
  <c r="M160" i="4" s="1"/>
  <c r="S160" i="4" s="1"/>
  <c r="H144" i="5"/>
  <c r="R161" i="3" s="1"/>
  <c r="M152" i="4" s="1"/>
  <c r="S152" i="4" s="1"/>
  <c r="H136" i="5"/>
  <c r="R152" i="3" s="1"/>
  <c r="M143" i="4" s="1"/>
  <c r="S143" i="4" s="1"/>
  <c r="H128" i="5"/>
  <c r="R144" i="3" s="1"/>
  <c r="M135" i="4" s="1"/>
  <c r="S135" i="4" s="1"/>
  <c r="H120" i="5"/>
  <c r="R136" i="3" s="1"/>
  <c r="M127" i="4" s="1"/>
  <c r="S127" i="4" s="1"/>
  <c r="H112" i="5"/>
  <c r="R128" i="3" s="1"/>
  <c r="M119" i="4" s="1"/>
  <c r="S119" i="4" s="1"/>
  <c r="H104" i="5"/>
  <c r="R95" i="3" s="1"/>
  <c r="M86" i="4" s="1"/>
  <c r="S86" i="4" s="1"/>
  <c r="H96" i="5"/>
  <c r="R113" i="3" s="1"/>
  <c r="M104" i="4" s="1"/>
  <c r="S104" i="4" s="1"/>
  <c r="H88" i="5"/>
  <c r="R105" i="3" s="1"/>
  <c r="M96" i="4" s="1"/>
  <c r="S96" i="4" s="1"/>
  <c r="H80" i="5"/>
  <c r="R97" i="3" s="1"/>
  <c r="M88" i="4" s="1"/>
  <c r="S88" i="4" s="1"/>
  <c r="H72" i="5"/>
  <c r="R87" i="3" s="1"/>
  <c r="M78" i="4" s="1"/>
  <c r="S78" i="4" s="1"/>
  <c r="H64" i="5"/>
  <c r="R78" i="3" s="1"/>
  <c r="M69" i="4" s="1"/>
  <c r="S69" i="4" s="1"/>
  <c r="H56" i="5"/>
  <c r="R70" i="3" s="1"/>
  <c r="M61" i="4" s="1"/>
  <c r="S61" i="4" s="1"/>
  <c r="H48" i="5"/>
  <c r="R62" i="3" s="1"/>
  <c r="M53" i="4" s="1"/>
  <c r="S53" i="4" s="1"/>
  <c r="H40" i="5"/>
  <c r="R54" i="3" s="1"/>
  <c r="M45" i="4" s="1"/>
  <c r="S45" i="4" s="1"/>
  <c r="H32" i="5"/>
  <c r="R46" i="3" s="1"/>
  <c r="M37" i="4" s="1"/>
  <c r="S37" i="4" s="1"/>
  <c r="H24" i="5"/>
  <c r="R38" i="3" s="1"/>
  <c r="M29" i="4" s="1"/>
  <c r="S29" i="4" s="1"/>
  <c r="H16" i="5"/>
  <c r="R30" i="3" s="1"/>
  <c r="M21" i="4" s="1"/>
  <c r="S21" i="4" s="1"/>
  <c r="H8" i="5"/>
  <c r="R22" i="3" s="1"/>
  <c r="M13" i="4" s="1"/>
  <c r="S13" i="4" s="1"/>
  <c r="H447" i="5"/>
  <c r="R470" i="3" s="1"/>
  <c r="M461" i="4" s="1"/>
  <c r="S461" i="4" s="1"/>
  <c r="H423" i="5"/>
  <c r="R446" i="3" s="1"/>
  <c r="M437" i="4" s="1"/>
  <c r="S437" i="4" s="1"/>
  <c r="H407" i="5"/>
  <c r="R429" i="3" s="1"/>
  <c r="M420" i="4" s="1"/>
  <c r="S420" i="4" s="1"/>
  <c r="H383" i="5"/>
  <c r="R405" i="3" s="1"/>
  <c r="M396" i="4" s="1"/>
  <c r="S396" i="4" s="1"/>
  <c r="H367" i="5"/>
  <c r="R389" i="3" s="1"/>
  <c r="M380" i="4" s="1"/>
  <c r="S380" i="4" s="1"/>
  <c r="H351" i="5"/>
  <c r="R373" i="3" s="1"/>
  <c r="M364" i="4" s="1"/>
  <c r="S364" i="4" s="1"/>
  <c r="H327" i="5"/>
  <c r="R348" i="3" s="1"/>
  <c r="M339" i="4" s="1"/>
  <c r="S339" i="4" s="1"/>
  <c r="H295" i="5"/>
  <c r="R315" i="3" s="1"/>
  <c r="M306" i="4" s="1"/>
  <c r="S306" i="4" s="1"/>
  <c r="H271" i="5"/>
  <c r="R291" i="3" s="1"/>
  <c r="M282" i="4" s="1"/>
  <c r="S282" i="4" s="1"/>
  <c r="H247" i="5"/>
  <c r="R267" i="3" s="1"/>
  <c r="M258" i="4" s="1"/>
  <c r="S258" i="4" s="1"/>
  <c r="H223" i="5"/>
  <c r="R242" i="3" s="1"/>
  <c r="M233" i="4" s="1"/>
  <c r="S233" i="4" s="1"/>
  <c r="H199" i="5"/>
  <c r="R217" i="3" s="1"/>
  <c r="M208" i="4" s="1"/>
  <c r="S208" i="4" s="1"/>
  <c r="H167" i="5"/>
  <c r="R184" i="3" s="1"/>
  <c r="M175" i="4" s="1"/>
  <c r="S175" i="4" s="1"/>
  <c r="H143" i="5"/>
  <c r="R160" i="3" s="1"/>
  <c r="M151" i="4" s="1"/>
  <c r="S151" i="4" s="1"/>
  <c r="H119" i="5"/>
  <c r="R135" i="3" s="1"/>
  <c r="M126" i="4" s="1"/>
  <c r="S126" i="4" s="1"/>
  <c r="H95" i="5"/>
  <c r="R112" i="3" s="1"/>
  <c r="M103" i="4" s="1"/>
  <c r="S103" i="4" s="1"/>
  <c r="H79" i="5"/>
  <c r="R94" i="3" s="1"/>
  <c r="M85" i="4" s="1"/>
  <c r="S85" i="4" s="1"/>
  <c r="H39" i="5"/>
  <c r="R53" i="3" s="1"/>
  <c r="M44" i="4" s="1"/>
  <c r="S44" i="4" s="1"/>
  <c r="H7" i="5"/>
  <c r="R21" i="3" s="1"/>
  <c r="M12" i="4" s="1"/>
  <c r="S12" i="4" s="1"/>
  <c r="H422" i="5"/>
  <c r="R445" i="3" s="1"/>
  <c r="M436" i="4" s="1"/>
  <c r="S436" i="4" s="1"/>
  <c r="H390" i="5"/>
  <c r="R412" i="3" s="1"/>
  <c r="M403" i="4" s="1"/>
  <c r="S403" i="4" s="1"/>
  <c r="H342" i="5"/>
  <c r="R364" i="3" s="1"/>
  <c r="M355" i="4" s="1"/>
  <c r="S355" i="4" s="1"/>
  <c r="H294" i="5"/>
  <c r="R314" i="3" s="1"/>
  <c r="M305" i="4" s="1"/>
  <c r="S305" i="4" s="1"/>
  <c r="H278" i="5"/>
  <c r="R298" i="3" s="1"/>
  <c r="M289" i="4" s="1"/>
  <c r="S289" i="4" s="1"/>
  <c r="H206" i="5"/>
  <c r="R224" i="3" s="1"/>
  <c r="M215" i="4" s="1"/>
  <c r="S215" i="4" s="1"/>
  <c r="H142" i="5"/>
  <c r="R159" i="3" s="1"/>
  <c r="M150" i="4" s="1"/>
  <c r="S150" i="4" s="1"/>
  <c r="H86" i="5"/>
  <c r="R103" i="3" s="1"/>
  <c r="M94" i="4" s="1"/>
  <c r="S94" i="4" s="1"/>
  <c r="H54" i="5"/>
  <c r="R68" i="3" s="1"/>
  <c r="M59" i="4" s="1"/>
  <c r="S59" i="4" s="1"/>
  <c r="H22" i="5"/>
  <c r="R36" i="3" s="1"/>
  <c r="M27" i="4" s="1"/>
  <c r="S27" i="4" s="1"/>
  <c r="H262" i="5"/>
  <c r="R282" i="3" s="1"/>
  <c r="M273" i="4" s="1"/>
  <c r="S273" i="4" s="1"/>
  <c r="H198" i="5"/>
  <c r="R216" i="3" s="1"/>
  <c r="M207" i="4" s="1"/>
  <c r="S207" i="4" s="1"/>
  <c r="H134" i="5"/>
  <c r="R150" i="3" s="1"/>
  <c r="M141" i="4" s="1"/>
  <c r="S141" i="4" s="1"/>
  <c r="H85" i="5"/>
  <c r="R102" i="3" s="1"/>
  <c r="M93" i="4" s="1"/>
  <c r="S93" i="4" s="1"/>
  <c r="H53" i="5"/>
  <c r="R67" i="3" s="1"/>
  <c r="M58" i="4" s="1"/>
  <c r="S58" i="4" s="1"/>
  <c r="H21" i="5"/>
  <c r="R35" i="3" s="1"/>
  <c r="M26" i="4" s="1"/>
  <c r="S26" i="4" s="1"/>
  <c r="H174" i="5"/>
  <c r="R191" i="3" s="1"/>
  <c r="M182" i="4" s="1"/>
  <c r="S182" i="4" s="1"/>
  <c r="H70" i="5"/>
  <c r="R85" i="3" s="1"/>
  <c r="M76" i="4" s="1"/>
  <c r="S76" i="4" s="1"/>
  <c r="H37" i="5"/>
  <c r="R51" i="3" s="1"/>
  <c r="M42" i="4" s="1"/>
  <c r="S42" i="4" s="1"/>
  <c r="H158" i="5"/>
  <c r="R175" i="3" s="1"/>
  <c r="M166" i="4" s="1"/>
  <c r="S166" i="4" s="1"/>
  <c r="H93" i="5"/>
  <c r="R110" i="3" s="1"/>
  <c r="M101" i="4" s="1"/>
  <c r="S101" i="4" s="1"/>
  <c r="H254" i="5"/>
  <c r="R274" i="3" s="1"/>
  <c r="M265" i="4" s="1"/>
  <c r="S265" i="4" s="1"/>
  <c r="H190" i="5"/>
  <c r="R208" i="3" s="1"/>
  <c r="M199" i="4" s="1"/>
  <c r="S199" i="4" s="1"/>
  <c r="H126" i="5"/>
  <c r="R142" i="3" s="1"/>
  <c r="M133" i="4" s="1"/>
  <c r="S133" i="4" s="1"/>
  <c r="H78" i="5"/>
  <c r="R93" i="3" s="1"/>
  <c r="M84" i="4" s="1"/>
  <c r="S84" i="4" s="1"/>
  <c r="H46" i="5"/>
  <c r="R60" i="3" s="1"/>
  <c r="M51" i="4" s="1"/>
  <c r="S51" i="4" s="1"/>
  <c r="H14" i="5"/>
  <c r="R28" i="3" s="1"/>
  <c r="M19" i="4" s="1"/>
  <c r="S19" i="4" s="1"/>
  <c r="H182" i="5"/>
  <c r="R199" i="3" s="1"/>
  <c r="M190" i="4" s="1"/>
  <c r="S190" i="4" s="1"/>
  <c r="H118" i="5"/>
  <c r="R134" i="3" s="1"/>
  <c r="M125" i="4" s="1"/>
  <c r="S125" i="4" s="1"/>
  <c r="H77" i="5"/>
  <c r="R92" i="3" s="1"/>
  <c r="M83" i="4" s="1"/>
  <c r="S83" i="4" s="1"/>
  <c r="H13" i="5"/>
  <c r="R27" i="3" s="1"/>
  <c r="M18" i="4" s="1"/>
  <c r="S18" i="4" s="1"/>
  <c r="H110" i="5"/>
  <c r="R126" i="3" s="1"/>
  <c r="M117" i="4" s="1"/>
  <c r="S117" i="4" s="1"/>
  <c r="H38" i="5"/>
  <c r="R52" i="3" s="1"/>
  <c r="M43" i="4" s="1"/>
  <c r="S43" i="4" s="1"/>
  <c r="H69" i="5"/>
  <c r="R84" i="3" s="1"/>
  <c r="M75" i="4" s="1"/>
  <c r="S75" i="4" s="1"/>
  <c r="H62" i="5"/>
  <c r="R76" i="3" s="1"/>
  <c r="M67" i="4" s="1"/>
  <c r="S67" i="4" s="1"/>
  <c r="H150" i="5"/>
  <c r="R167" i="3" s="1"/>
  <c r="M158" i="4" s="1"/>
  <c r="S158" i="4" s="1"/>
  <c r="H246" i="5"/>
  <c r="R265" i="3" s="1"/>
  <c r="M256" i="4" s="1"/>
  <c r="S256" i="4" s="1"/>
  <c r="H45" i="5"/>
  <c r="R59" i="3" s="1"/>
  <c r="M50" i="4" s="1"/>
  <c r="S50" i="4" s="1"/>
  <c r="H6" i="5"/>
  <c r="R20" i="3" s="1"/>
  <c r="M11" i="4" s="1"/>
  <c r="S11" i="4" s="1"/>
  <c r="H5" i="5"/>
  <c r="R19" i="3" s="1"/>
  <c r="M10" i="4" s="1"/>
  <c r="S10" i="4" s="1"/>
  <c r="H30" i="5"/>
  <c r="R44" i="3" s="1"/>
  <c r="M35" i="4" s="1"/>
  <c r="S35" i="4" s="1"/>
  <c r="H29" i="5"/>
  <c r="R43" i="3" s="1"/>
  <c r="M34" i="4" s="1"/>
  <c r="S34" i="4" s="1"/>
  <c r="H238" i="5"/>
  <c r="R257" i="3" s="1"/>
  <c r="M248" i="4" s="1"/>
  <c r="S248" i="4" s="1"/>
  <c r="H94" i="5"/>
  <c r="R111" i="3" s="1"/>
  <c r="M102" i="4" s="1"/>
  <c r="S102" i="4" s="1"/>
  <c r="H61" i="5"/>
  <c r="R75" i="3" s="1"/>
  <c r="M66" i="4" s="1"/>
  <c r="S66" i="4" s="1"/>
  <c r="H230" i="5"/>
  <c r="R249" i="3" s="1"/>
  <c r="M240" i="4" s="1"/>
  <c r="S240" i="4" s="1"/>
  <c r="H166" i="5"/>
  <c r="R183" i="3" s="1"/>
  <c r="M174" i="4" s="1"/>
  <c r="S174" i="4" s="1"/>
  <c r="H102" i="5"/>
  <c r="R119" i="3" s="1"/>
  <c r="M110" i="4" s="1"/>
  <c r="S110" i="4" s="1"/>
  <c r="H222" i="5"/>
  <c r="R241" i="3" s="1"/>
  <c r="M232" i="4" s="1"/>
  <c r="S232" i="4" s="1"/>
  <c r="H214" i="5"/>
  <c r="R233" i="3" s="1"/>
  <c r="M224" i="4" s="1"/>
  <c r="S224" i="4" s="1"/>
  <c r="Z461" i="4" l="1"/>
  <c r="V461" i="4"/>
  <c r="Z470" i="3" s="1"/>
  <c r="Z443" i="4"/>
  <c r="V443" i="4"/>
  <c r="Z452" i="3" s="1"/>
  <c r="V175" i="4"/>
  <c r="Z184" i="3" s="1"/>
  <c r="Z175" i="4"/>
  <c r="Z429" i="4"/>
  <c r="V429" i="4"/>
  <c r="Z438" i="3" s="1"/>
  <c r="V325" i="4"/>
  <c r="Z334" i="3" s="1"/>
  <c r="Z325" i="4"/>
  <c r="Z351" i="4"/>
  <c r="V351" i="4"/>
  <c r="Z360" i="3" s="1"/>
  <c r="Z278" i="4"/>
  <c r="V278" i="4"/>
  <c r="Z287" i="3" s="1"/>
  <c r="V82" i="4"/>
  <c r="Z91" i="3" s="1"/>
  <c r="Z82" i="4"/>
  <c r="Z109" i="4"/>
  <c r="V109" i="4"/>
  <c r="Z118" i="3" s="1"/>
  <c r="V232" i="4"/>
  <c r="Z241" i="3" s="1"/>
  <c r="Z232" i="4"/>
  <c r="V117" i="4"/>
  <c r="Z126" i="3" s="1"/>
  <c r="Z117" i="4"/>
  <c r="Z240" i="4"/>
  <c r="V240" i="4"/>
  <c r="Z249" i="3" s="1"/>
  <c r="Z50" i="4"/>
  <c r="V50" i="4"/>
  <c r="Z59" i="3" s="1"/>
  <c r="Z83" i="4"/>
  <c r="V83" i="4"/>
  <c r="Z92" i="3" s="1"/>
  <c r="Z265" i="4"/>
  <c r="V265" i="4"/>
  <c r="Z274" i="3" s="1"/>
  <c r="Z93" i="4"/>
  <c r="V93" i="4"/>
  <c r="Z102" i="3" s="1"/>
  <c r="V215" i="4"/>
  <c r="Z224" i="3" s="1"/>
  <c r="Z215" i="4"/>
  <c r="V85" i="4"/>
  <c r="Z85" i="4"/>
  <c r="V282" i="4"/>
  <c r="Z291" i="3" s="1"/>
  <c r="Z282" i="4"/>
  <c r="Z69" i="4"/>
  <c r="V69" i="4"/>
  <c r="Z78" i="3" s="1"/>
  <c r="Z135" i="4"/>
  <c r="V135" i="4"/>
  <c r="Z144" i="3" s="1"/>
  <c r="Z201" i="4"/>
  <c r="V201" i="4"/>
  <c r="Z210" i="3" s="1"/>
  <c r="V267" i="4"/>
  <c r="Z276" i="3" s="1"/>
  <c r="Z267" i="4"/>
  <c r="V332" i="4"/>
  <c r="Z341" i="3" s="1"/>
  <c r="Z332" i="4"/>
  <c r="Z397" i="4"/>
  <c r="V397" i="4"/>
  <c r="Z406" i="3" s="1"/>
  <c r="Z462" i="4"/>
  <c r="AA462" i="4" s="1"/>
  <c r="V462" i="4"/>
  <c r="Z471" i="3" s="1"/>
  <c r="Z249" i="4"/>
  <c r="AA249" i="4" s="1"/>
  <c r="V249" i="4"/>
  <c r="Z258" i="3" s="1"/>
  <c r="Z30" i="4"/>
  <c r="V30" i="4"/>
  <c r="Z39" i="3" s="1"/>
  <c r="Z97" i="4"/>
  <c r="V97" i="4"/>
  <c r="Z106" i="3" s="1"/>
  <c r="V161" i="4"/>
  <c r="Z170" i="3" s="1"/>
  <c r="Z161" i="4"/>
  <c r="Z227" i="4"/>
  <c r="V227" i="4"/>
  <c r="Z236" i="3" s="1"/>
  <c r="Z292" i="4"/>
  <c r="V292" i="4"/>
  <c r="Z301" i="3" s="1"/>
  <c r="Z358" i="4"/>
  <c r="V358" i="4"/>
  <c r="Z367" i="3" s="1"/>
  <c r="Z422" i="4"/>
  <c r="V422" i="4"/>
  <c r="Z431" i="3" s="1"/>
  <c r="Z371" i="4"/>
  <c r="V371" i="4"/>
  <c r="Z380" i="3" s="1"/>
  <c r="Z134" i="4"/>
  <c r="V134" i="4"/>
  <c r="Z143" i="3" s="1"/>
  <c r="Z298" i="4"/>
  <c r="V298" i="4"/>
  <c r="Z307" i="3" s="1"/>
  <c r="Z55" i="4"/>
  <c r="V55" i="4"/>
  <c r="Z64" i="3" s="1"/>
  <c r="Z121" i="4"/>
  <c r="V121" i="4"/>
  <c r="Z130" i="3" s="1"/>
  <c r="Z186" i="4"/>
  <c r="V186" i="4"/>
  <c r="Z195" i="3" s="1"/>
  <c r="Z252" i="4"/>
  <c r="V252" i="4"/>
  <c r="Z261" i="3" s="1"/>
  <c r="Z318" i="4"/>
  <c r="V318" i="4"/>
  <c r="Z327" i="3" s="1"/>
  <c r="V383" i="4"/>
  <c r="Z392" i="3" s="1"/>
  <c r="Z383" i="4"/>
  <c r="Z448" i="4"/>
  <c r="V448" i="4"/>
  <c r="Z457" i="3" s="1"/>
  <c r="Z452" i="4"/>
  <c r="V452" i="4"/>
  <c r="Z461" i="3" s="1"/>
  <c r="Z99" i="4"/>
  <c r="V99" i="4"/>
  <c r="Z108" i="3" s="1"/>
  <c r="V220" i="4"/>
  <c r="Z229" i="3" s="1"/>
  <c r="Z220" i="4"/>
  <c r="V327" i="4"/>
  <c r="Z336" i="3" s="1"/>
  <c r="Z327" i="4"/>
  <c r="Z392" i="4"/>
  <c r="V392" i="4"/>
  <c r="Z401" i="3" s="1"/>
  <c r="Z457" i="4"/>
  <c r="V457" i="4"/>
  <c r="Z466" i="3" s="1"/>
  <c r="V52" i="4"/>
  <c r="Z61" i="3" s="1"/>
  <c r="Z52" i="4"/>
  <c r="Z130" i="4"/>
  <c r="V130" i="4"/>
  <c r="Z139" i="3" s="1"/>
  <c r="V262" i="4"/>
  <c r="Z271" i="3" s="1"/>
  <c r="Z262" i="4"/>
  <c r="V49" i="4"/>
  <c r="Z58" i="3" s="1"/>
  <c r="Z49" i="4"/>
  <c r="V115" i="4"/>
  <c r="Z124" i="3" s="1"/>
  <c r="Z115" i="4"/>
  <c r="V180" i="4"/>
  <c r="Z189" i="3" s="1"/>
  <c r="Z180" i="4"/>
  <c r="Z246" i="4"/>
  <c r="V246" i="4"/>
  <c r="Z255" i="3" s="1"/>
  <c r="V311" i="4"/>
  <c r="Z320" i="3" s="1"/>
  <c r="Z311" i="4"/>
  <c r="Z377" i="4"/>
  <c r="V377" i="4"/>
  <c r="Z386" i="3" s="1"/>
  <c r="V442" i="4"/>
  <c r="Z451" i="3" s="1"/>
  <c r="Z442" i="4"/>
  <c r="V140" i="4"/>
  <c r="Z149" i="3" s="1"/>
  <c r="Z140" i="4"/>
  <c r="V206" i="4"/>
  <c r="Z215" i="3" s="1"/>
  <c r="Z206" i="4"/>
  <c r="Z272" i="4"/>
  <c r="V272" i="4"/>
  <c r="Z281" i="3" s="1"/>
  <c r="V337" i="4"/>
  <c r="Z346" i="3" s="1"/>
  <c r="Z337" i="4"/>
  <c r="V402" i="4"/>
  <c r="Z411" i="3" s="1"/>
  <c r="Z402" i="4"/>
  <c r="Z34" i="4"/>
  <c r="V34" i="4"/>
  <c r="Z43" i="3" s="1"/>
  <c r="Z27" i="4"/>
  <c r="V27" i="4"/>
  <c r="Z36" i="3" s="1"/>
  <c r="Z168" i="4"/>
  <c r="V168" i="4"/>
  <c r="Z177" i="3" s="1"/>
  <c r="V62" i="4"/>
  <c r="Z71" i="3" s="1"/>
  <c r="Z62" i="4"/>
  <c r="Z36" i="4"/>
  <c r="AA36" i="4" s="1"/>
  <c r="V36" i="4"/>
  <c r="Z45" i="3" s="1"/>
  <c r="Z219" i="4"/>
  <c r="V219" i="4"/>
  <c r="Z228" i="3" s="1"/>
  <c r="V424" i="4"/>
  <c r="Z433" i="3" s="1"/>
  <c r="Z424" i="4"/>
  <c r="Z279" i="4"/>
  <c r="V279" i="4"/>
  <c r="Z288" i="3" s="1"/>
  <c r="V66" i="4"/>
  <c r="Z75" i="3" s="1"/>
  <c r="Z66" i="4"/>
  <c r="Z125" i="4"/>
  <c r="V125" i="4"/>
  <c r="Z134" i="3" s="1"/>
  <c r="Z101" i="4"/>
  <c r="V101" i="4"/>
  <c r="Z110" i="3" s="1"/>
  <c r="Z141" i="4"/>
  <c r="V141" i="4"/>
  <c r="Z150" i="3" s="1"/>
  <c r="Z289" i="4"/>
  <c r="V289" i="4"/>
  <c r="Z298" i="3" s="1"/>
  <c r="V103" i="4"/>
  <c r="Z112" i="3" s="1"/>
  <c r="Z103" i="4"/>
  <c r="Z306" i="4"/>
  <c r="V306" i="4"/>
  <c r="Z315" i="3" s="1"/>
  <c r="Z13" i="4"/>
  <c r="V13" i="4"/>
  <c r="Z22" i="3" s="1"/>
  <c r="V78" i="4"/>
  <c r="Z87" i="3" s="1"/>
  <c r="Z78" i="4"/>
  <c r="Z143" i="4"/>
  <c r="AA143" i="4" s="1"/>
  <c r="V143" i="4"/>
  <c r="Z152" i="3" s="1"/>
  <c r="Z209" i="4"/>
  <c r="V209" i="4"/>
  <c r="Z218" i="3" s="1"/>
  <c r="Z275" i="4"/>
  <c r="V275" i="4"/>
  <c r="Z284" i="3" s="1"/>
  <c r="Z340" i="4"/>
  <c r="V340" i="4"/>
  <c r="Z349" i="3" s="1"/>
  <c r="Z405" i="4"/>
  <c r="V405" i="4"/>
  <c r="Z414" i="3" s="1"/>
  <c r="V427" i="4"/>
  <c r="Z436" i="3" s="1"/>
  <c r="Z427" i="4"/>
  <c r="V274" i="4"/>
  <c r="Z283" i="3" s="1"/>
  <c r="Z274" i="4"/>
  <c r="V38" i="4"/>
  <c r="Z47" i="3" s="1"/>
  <c r="Z38" i="4"/>
  <c r="Z105" i="4"/>
  <c r="V105" i="4"/>
  <c r="Z114" i="3" s="1"/>
  <c r="V169" i="4"/>
  <c r="Z178" i="3" s="1"/>
  <c r="Z169" i="4"/>
  <c r="Z235" i="4"/>
  <c r="V235" i="4"/>
  <c r="Z244" i="3" s="1"/>
  <c r="Z300" i="4"/>
  <c r="V300" i="4"/>
  <c r="Z309" i="3" s="1"/>
  <c r="V366" i="4"/>
  <c r="Z375" i="3" s="1"/>
  <c r="Z366" i="4"/>
  <c r="V430" i="4"/>
  <c r="Z439" i="3" s="1"/>
  <c r="Z430" i="4"/>
  <c r="Z387" i="4"/>
  <c r="V387" i="4"/>
  <c r="Z396" i="3" s="1"/>
  <c r="Z159" i="4"/>
  <c r="V159" i="4"/>
  <c r="Z168" i="3" s="1"/>
  <c r="Z323" i="4"/>
  <c r="V323" i="4"/>
  <c r="Z332" i="3" s="1"/>
  <c r="V467" i="4"/>
  <c r="Z476" i="3" s="1"/>
  <c r="Z467" i="4"/>
  <c r="Z63" i="4"/>
  <c r="V63" i="4"/>
  <c r="Z72" i="3" s="1"/>
  <c r="Z129" i="4"/>
  <c r="V129" i="4"/>
  <c r="Z138" i="3" s="1"/>
  <c r="V195" i="4"/>
  <c r="Z204" i="3" s="1"/>
  <c r="Z195" i="4"/>
  <c r="V261" i="4"/>
  <c r="Z270" i="3" s="1"/>
  <c r="Z261" i="4"/>
  <c r="Z326" i="4"/>
  <c r="V326" i="4"/>
  <c r="Z335" i="3" s="1"/>
  <c r="Z391" i="4"/>
  <c r="V391" i="4"/>
  <c r="Z400" i="3" s="1"/>
  <c r="V456" i="4"/>
  <c r="Z465" i="3" s="1"/>
  <c r="Z456" i="4"/>
  <c r="Z28" i="4"/>
  <c r="V28" i="4"/>
  <c r="Z37" i="3" s="1"/>
  <c r="Z107" i="4"/>
  <c r="V107" i="4"/>
  <c r="Z116" i="3" s="1"/>
  <c r="Z237" i="4"/>
  <c r="V237" i="4"/>
  <c r="Z246" i="3" s="1"/>
  <c r="V335" i="4"/>
  <c r="Z344" i="3" s="1"/>
  <c r="Z335" i="4"/>
  <c r="V400" i="4"/>
  <c r="Z409" i="3" s="1"/>
  <c r="Z400" i="4"/>
  <c r="Z465" i="4"/>
  <c r="V465" i="4"/>
  <c r="Z474" i="3" s="1"/>
  <c r="Z8" i="4"/>
  <c r="V8" i="4"/>
  <c r="Z17" i="3" s="1"/>
  <c r="Z146" i="4"/>
  <c r="V146" i="4"/>
  <c r="Z155" i="3" s="1"/>
  <c r="Z286" i="4"/>
  <c r="AA286" i="4" s="1"/>
  <c r="V286" i="4"/>
  <c r="Z295" i="3" s="1"/>
  <c r="Z57" i="4"/>
  <c r="V57" i="4"/>
  <c r="Z66" i="3" s="1"/>
  <c r="Z123" i="4"/>
  <c r="V123" i="4"/>
  <c r="Z132" i="3" s="1"/>
  <c r="Z188" i="4"/>
  <c r="AA188" i="4" s="1"/>
  <c r="V188" i="4"/>
  <c r="Z197" i="3" s="1"/>
  <c r="Z254" i="4"/>
  <c r="V254" i="4"/>
  <c r="Z263" i="3" s="1"/>
  <c r="V320" i="4"/>
  <c r="Z329" i="3" s="1"/>
  <c r="Z320" i="4"/>
  <c r="V385" i="4"/>
  <c r="Z394" i="3" s="1"/>
  <c r="Z385" i="4"/>
  <c r="Z450" i="4"/>
  <c r="V450" i="4"/>
  <c r="Z459" i="3" s="1"/>
  <c r="Z148" i="4"/>
  <c r="AA148" i="4" s="1"/>
  <c r="V148" i="4"/>
  <c r="Z157" i="3" s="1"/>
  <c r="Z214" i="4"/>
  <c r="V214" i="4"/>
  <c r="Z223" i="3" s="1"/>
  <c r="Z280" i="4"/>
  <c r="V280" i="4"/>
  <c r="Z289" i="3" s="1"/>
  <c r="Z346" i="4"/>
  <c r="V346" i="4"/>
  <c r="Z355" i="3" s="1"/>
  <c r="V410" i="4"/>
  <c r="Z419" i="3" s="1"/>
  <c r="Z410" i="4"/>
  <c r="V76" i="4"/>
  <c r="Z85" i="3" s="1"/>
  <c r="Z76" i="4"/>
  <c r="Z234" i="4"/>
  <c r="V234" i="4"/>
  <c r="Z243" i="3" s="1"/>
  <c r="V128" i="4"/>
  <c r="Z137" i="3" s="1"/>
  <c r="Z128" i="4"/>
  <c r="Z225" i="4"/>
  <c r="V225" i="4"/>
  <c r="Z234" i="3" s="1"/>
  <c r="Z285" i="4"/>
  <c r="V285" i="4"/>
  <c r="Z294" i="3" s="1"/>
  <c r="Z360" i="4"/>
  <c r="V360" i="4"/>
  <c r="Z369" i="3" s="1"/>
  <c r="Z147" i="4"/>
  <c r="V147" i="4"/>
  <c r="Z156" i="3" s="1"/>
  <c r="V239" i="4"/>
  <c r="Z248" i="3" s="1"/>
  <c r="Z239" i="4"/>
  <c r="Z102" i="4"/>
  <c r="V102" i="4"/>
  <c r="Z111" i="3" s="1"/>
  <c r="V158" i="4"/>
  <c r="Z167" i="3" s="1"/>
  <c r="Z158" i="4"/>
  <c r="AA158" i="4" s="1"/>
  <c r="V166" i="4"/>
  <c r="Z175" i="3" s="1"/>
  <c r="Z166" i="4"/>
  <c r="Z207" i="4"/>
  <c r="V207" i="4"/>
  <c r="Z216" i="3" s="1"/>
  <c r="Z305" i="4"/>
  <c r="V305" i="4"/>
  <c r="Z314" i="3" s="1"/>
  <c r="Z126" i="4"/>
  <c r="V126" i="4"/>
  <c r="Z135" i="3" s="1"/>
  <c r="Z339" i="4"/>
  <c r="V339" i="4"/>
  <c r="Z348" i="3" s="1"/>
  <c r="Z21" i="4"/>
  <c r="V21" i="4"/>
  <c r="Z30" i="3" s="1"/>
  <c r="Z88" i="4"/>
  <c r="V88" i="4"/>
  <c r="Z97" i="3" s="1"/>
  <c r="Z152" i="4"/>
  <c r="V152" i="4"/>
  <c r="Z161" i="3" s="1"/>
  <c r="Z217" i="4"/>
  <c r="V217" i="4"/>
  <c r="Z226" i="3" s="1"/>
  <c r="Z283" i="4"/>
  <c r="V283" i="4"/>
  <c r="Z292" i="3" s="1"/>
  <c r="V349" i="4"/>
  <c r="Z358" i="3" s="1"/>
  <c r="Z349" i="4"/>
  <c r="Z413" i="4"/>
  <c r="V413" i="4"/>
  <c r="Z422" i="3" s="1"/>
  <c r="Z77" i="4"/>
  <c r="V77" i="4"/>
  <c r="Z86" i="3" s="1"/>
  <c r="V314" i="4"/>
  <c r="Z323" i="3" s="1"/>
  <c r="Z314" i="4"/>
  <c r="V46" i="4"/>
  <c r="Z55" i="3" s="1"/>
  <c r="Z46" i="4"/>
  <c r="Z87" i="4"/>
  <c r="V87" i="4"/>
  <c r="Z177" i="4"/>
  <c r="V177" i="4"/>
  <c r="Z186" i="3" s="1"/>
  <c r="Z243" i="4"/>
  <c r="V243" i="4"/>
  <c r="Z252" i="3" s="1"/>
  <c r="Z308" i="4"/>
  <c r="V308" i="4"/>
  <c r="Z317" i="3" s="1"/>
  <c r="Z374" i="4"/>
  <c r="V374" i="4"/>
  <c r="Z383" i="3" s="1"/>
  <c r="V439" i="4"/>
  <c r="Z448" i="3" s="1"/>
  <c r="Z439" i="4"/>
  <c r="V419" i="4"/>
  <c r="Z428" i="3" s="1"/>
  <c r="Z419" i="4"/>
  <c r="Z183" i="4"/>
  <c r="V183" i="4"/>
  <c r="Z192" i="3" s="1"/>
  <c r="V348" i="4"/>
  <c r="Z357" i="3" s="1"/>
  <c r="Z348" i="4"/>
  <c r="Z7" i="4"/>
  <c r="V7" i="4"/>
  <c r="Z16" i="3" s="1"/>
  <c r="Z71" i="4"/>
  <c r="V71" i="4"/>
  <c r="Z80" i="3" s="1"/>
  <c r="Z137" i="4"/>
  <c r="V137" i="4"/>
  <c r="Z146" i="3" s="1"/>
  <c r="Z203" i="4"/>
  <c r="V203" i="4"/>
  <c r="Z212" i="3" s="1"/>
  <c r="Z269" i="4"/>
  <c r="V269" i="4"/>
  <c r="Z278" i="3" s="1"/>
  <c r="Z334" i="4"/>
  <c r="V334" i="4"/>
  <c r="Z343" i="3" s="1"/>
  <c r="Z399" i="4"/>
  <c r="V399" i="4"/>
  <c r="Z408" i="3" s="1"/>
  <c r="Z464" i="4"/>
  <c r="V464" i="4"/>
  <c r="Z473" i="3" s="1"/>
  <c r="V60" i="4"/>
  <c r="Z69" i="3" s="1"/>
  <c r="Z60" i="4"/>
  <c r="AA60" i="4" s="1"/>
  <c r="Z122" i="4"/>
  <c r="V122" i="4"/>
  <c r="Z131" i="3" s="1"/>
  <c r="V253" i="4"/>
  <c r="Z262" i="3" s="1"/>
  <c r="Z253" i="4"/>
  <c r="AA253" i="4" s="1"/>
  <c r="Z343" i="4"/>
  <c r="AA343" i="4" s="1"/>
  <c r="V343" i="4"/>
  <c r="Z352" i="3" s="1"/>
  <c r="V408" i="4"/>
  <c r="Z417" i="3" s="1"/>
  <c r="Z408" i="4"/>
  <c r="V297" i="4"/>
  <c r="Z306" i="3" s="1"/>
  <c r="Z297" i="4"/>
  <c r="V24" i="4"/>
  <c r="Z33" i="3" s="1"/>
  <c r="Z24" i="4"/>
  <c r="Z163" i="4"/>
  <c r="V163" i="4"/>
  <c r="Z172" i="3" s="1"/>
  <c r="Z310" i="4"/>
  <c r="V310" i="4"/>
  <c r="Z319" i="3" s="1"/>
  <c r="V65" i="4"/>
  <c r="Z74" i="3" s="1"/>
  <c r="Z65" i="4"/>
  <c r="V131" i="4"/>
  <c r="Z140" i="3" s="1"/>
  <c r="Z131" i="4"/>
  <c r="Z197" i="4"/>
  <c r="V197" i="4"/>
  <c r="Z206" i="3" s="1"/>
  <c r="Z263" i="4"/>
  <c r="V263" i="4"/>
  <c r="Z272" i="3" s="1"/>
  <c r="V328" i="4"/>
  <c r="Z337" i="3" s="1"/>
  <c r="Z328" i="4"/>
  <c r="Z393" i="4"/>
  <c r="V393" i="4"/>
  <c r="Z402" i="3" s="1"/>
  <c r="Z458" i="4"/>
  <c r="V458" i="4"/>
  <c r="Z467" i="3" s="1"/>
  <c r="V157" i="4"/>
  <c r="Z166" i="3" s="1"/>
  <c r="Z157" i="4"/>
  <c r="V223" i="4"/>
  <c r="Z232" i="3" s="1"/>
  <c r="Z223" i="4"/>
  <c r="Z288" i="4"/>
  <c r="V288" i="4"/>
  <c r="Z297" i="3" s="1"/>
  <c r="Z354" i="4"/>
  <c r="V354" i="4"/>
  <c r="Z363" i="3" s="1"/>
  <c r="Z418" i="4"/>
  <c r="V418" i="4"/>
  <c r="Z427" i="3" s="1"/>
  <c r="V403" i="4"/>
  <c r="Z412" i="3" s="1"/>
  <c r="Z403" i="4"/>
  <c r="Z365" i="4"/>
  <c r="V365" i="4"/>
  <c r="Z374" i="3" s="1"/>
  <c r="Z260" i="4"/>
  <c r="V260" i="4"/>
  <c r="Z269" i="3" s="1"/>
  <c r="Z388" i="4"/>
  <c r="V388" i="4"/>
  <c r="Z397" i="3" s="1"/>
  <c r="V415" i="4"/>
  <c r="Z424" i="3" s="1"/>
  <c r="Z415" i="4"/>
  <c r="V363" i="4"/>
  <c r="Z372" i="3" s="1"/>
  <c r="Z363" i="4"/>
  <c r="V213" i="4"/>
  <c r="Z222" i="3" s="1"/>
  <c r="Z213" i="4"/>
  <c r="Z173" i="4"/>
  <c r="V173" i="4"/>
  <c r="Z182" i="3" s="1"/>
  <c r="V256" i="4"/>
  <c r="Z265" i="3" s="1"/>
  <c r="Z256" i="4"/>
  <c r="AA256" i="4" s="1"/>
  <c r="V190" i="4"/>
  <c r="Z199" i="3" s="1"/>
  <c r="Z190" i="4"/>
  <c r="Z248" i="4"/>
  <c r="V248" i="4"/>
  <c r="Z257" i="3" s="1"/>
  <c r="V67" i="4"/>
  <c r="Z76" i="3" s="1"/>
  <c r="Z67" i="4"/>
  <c r="Z19" i="4"/>
  <c r="V19" i="4"/>
  <c r="Z28" i="3" s="1"/>
  <c r="Z42" i="4"/>
  <c r="V42" i="4"/>
  <c r="Z51" i="3" s="1"/>
  <c r="Z273" i="4"/>
  <c r="V273" i="4"/>
  <c r="Z282" i="3" s="1"/>
  <c r="Z355" i="4"/>
  <c r="V355" i="4"/>
  <c r="Z364" i="3" s="1"/>
  <c r="Z151" i="4"/>
  <c r="V151" i="4"/>
  <c r="Z160" i="3" s="1"/>
  <c r="Z364" i="4"/>
  <c r="V364" i="4"/>
  <c r="Z373" i="3" s="1"/>
  <c r="Z29" i="4"/>
  <c r="V29" i="4"/>
  <c r="Z38" i="3" s="1"/>
  <c r="Z96" i="4"/>
  <c r="V96" i="4"/>
  <c r="Z105" i="3" s="1"/>
  <c r="V160" i="4"/>
  <c r="Z169" i="3" s="1"/>
  <c r="Z160" i="4"/>
  <c r="Z226" i="4"/>
  <c r="V226" i="4"/>
  <c r="Z235" i="3" s="1"/>
  <c r="V291" i="4"/>
  <c r="Z300" i="3" s="1"/>
  <c r="Z291" i="4"/>
  <c r="V357" i="4"/>
  <c r="Z366" i="3" s="1"/>
  <c r="Z357" i="4"/>
  <c r="V421" i="4"/>
  <c r="Z430" i="3" s="1"/>
  <c r="Z421" i="4"/>
  <c r="AA421" i="4" s="1"/>
  <c r="Z111" i="4"/>
  <c r="AA111" i="4" s="1"/>
  <c r="V111" i="4"/>
  <c r="Z120" i="3" s="1"/>
  <c r="Z331" i="4"/>
  <c r="V331" i="4"/>
  <c r="Z340" i="3" s="1"/>
  <c r="V54" i="4"/>
  <c r="Z63" i="3" s="1"/>
  <c r="Z54" i="4"/>
  <c r="Z120" i="4"/>
  <c r="V120" i="4"/>
  <c r="Z129" i="3" s="1"/>
  <c r="Z185" i="4"/>
  <c r="AA185" i="4" s="1"/>
  <c r="V185" i="4"/>
  <c r="Z194" i="3" s="1"/>
  <c r="Z251" i="4"/>
  <c r="V251" i="4"/>
  <c r="Z260" i="3" s="1"/>
  <c r="Z317" i="4"/>
  <c r="V317" i="4"/>
  <c r="Z326" i="3" s="1"/>
  <c r="Z382" i="4"/>
  <c r="V382" i="4"/>
  <c r="Z391" i="3" s="1"/>
  <c r="Z447" i="4"/>
  <c r="V447" i="4"/>
  <c r="Z456" i="3" s="1"/>
  <c r="Z460" i="4"/>
  <c r="V460" i="4"/>
  <c r="Z469" i="3" s="1"/>
  <c r="V200" i="4"/>
  <c r="Z209" i="3" s="1"/>
  <c r="Z200" i="4"/>
  <c r="V372" i="4"/>
  <c r="Z381" i="3" s="1"/>
  <c r="Z372" i="4"/>
  <c r="Z15" i="4"/>
  <c r="V15" i="4"/>
  <c r="Z24" i="3" s="1"/>
  <c r="V80" i="4"/>
  <c r="Z89" i="3" s="1"/>
  <c r="Z80" i="4"/>
  <c r="Z145" i="4"/>
  <c r="V145" i="4"/>
  <c r="Z154" i="3" s="1"/>
  <c r="Z211" i="4"/>
  <c r="V211" i="4"/>
  <c r="Z220" i="3" s="1"/>
  <c r="Z277" i="4"/>
  <c r="V277" i="4"/>
  <c r="Z286" i="3" s="1"/>
  <c r="Z342" i="4"/>
  <c r="V342" i="4"/>
  <c r="Z351" i="3" s="1"/>
  <c r="V407" i="4"/>
  <c r="Z416" i="3" s="1"/>
  <c r="Z407" i="4"/>
  <c r="Z281" i="4"/>
  <c r="V281" i="4"/>
  <c r="Z290" i="3" s="1"/>
  <c r="Z16" i="4"/>
  <c r="V16" i="4"/>
  <c r="Z25" i="3" s="1"/>
  <c r="Z138" i="4"/>
  <c r="V138" i="4"/>
  <c r="Z147" i="3" s="1"/>
  <c r="V270" i="4"/>
  <c r="Z279" i="3" s="1"/>
  <c r="Z270" i="4"/>
  <c r="Z352" i="4"/>
  <c r="V352" i="4"/>
  <c r="Z361" i="3" s="1"/>
  <c r="V416" i="4"/>
  <c r="Z425" i="3" s="1"/>
  <c r="Z416" i="4"/>
  <c r="AA416" i="4" s="1"/>
  <c r="Z330" i="4"/>
  <c r="V330" i="4"/>
  <c r="Z339" i="3" s="1"/>
  <c r="Z40" i="4"/>
  <c r="V40" i="4"/>
  <c r="Z49" i="3" s="1"/>
  <c r="Z179" i="4"/>
  <c r="AA179" i="4" s="1"/>
  <c r="V179" i="4"/>
  <c r="Z188" i="3" s="1"/>
  <c r="Z73" i="4"/>
  <c r="V73" i="4"/>
  <c r="Z82" i="3" s="1"/>
  <c r="Z139" i="4"/>
  <c r="V139" i="4"/>
  <c r="Z148" i="3" s="1"/>
  <c r="V205" i="4"/>
  <c r="Z214" i="3" s="1"/>
  <c r="Z205" i="4"/>
  <c r="V271" i="4"/>
  <c r="Z280" i="3" s="1"/>
  <c r="Z271" i="4"/>
  <c r="Z336" i="4"/>
  <c r="V336" i="4"/>
  <c r="Z345" i="3" s="1"/>
  <c r="Z401" i="4"/>
  <c r="V401" i="4"/>
  <c r="Z410" i="3" s="1"/>
  <c r="Z466" i="4"/>
  <c r="V466" i="4"/>
  <c r="Z475" i="3" s="1"/>
  <c r="Z165" i="4"/>
  <c r="V165" i="4"/>
  <c r="Z174" i="3" s="1"/>
  <c r="Z231" i="4"/>
  <c r="V231" i="4"/>
  <c r="Z240" i="3" s="1"/>
  <c r="Z296" i="4"/>
  <c r="V296" i="4"/>
  <c r="Z305" i="3" s="1"/>
  <c r="Z362" i="4"/>
  <c r="V362" i="4"/>
  <c r="Z371" i="3" s="1"/>
  <c r="Z426" i="4"/>
  <c r="V426" i="4"/>
  <c r="Z435" i="3" s="1"/>
  <c r="Z435" i="4"/>
  <c r="V435" i="4"/>
  <c r="Z444" i="3" s="1"/>
  <c r="Z224" i="4"/>
  <c r="V224" i="4"/>
  <c r="Z233" i="3" s="1"/>
  <c r="Z380" i="4"/>
  <c r="V380" i="4"/>
  <c r="Z389" i="3" s="1"/>
  <c r="Z299" i="4"/>
  <c r="V299" i="4"/>
  <c r="Z308" i="3" s="1"/>
  <c r="Z193" i="4"/>
  <c r="V193" i="4"/>
  <c r="Z202" i="3" s="1"/>
  <c r="Z23" i="4"/>
  <c r="V23" i="4"/>
  <c r="Z32" i="3" s="1"/>
  <c r="V322" i="4"/>
  <c r="Z331" i="3" s="1"/>
  <c r="Z322" i="4"/>
  <c r="V196" i="4"/>
  <c r="Z205" i="3" s="1"/>
  <c r="Z196" i="4"/>
  <c r="Z409" i="4"/>
  <c r="AA409" i="4" s="1"/>
  <c r="V409" i="4"/>
  <c r="Z418" i="3" s="1"/>
  <c r="V35" i="4"/>
  <c r="Z44" i="3" s="1"/>
  <c r="Z35" i="4"/>
  <c r="Z43" i="4"/>
  <c r="V43" i="4"/>
  <c r="Z52" i="3" s="1"/>
  <c r="V84" i="4"/>
  <c r="Z93" i="3" s="1"/>
  <c r="Z84" i="4"/>
  <c r="V182" i="4"/>
  <c r="Z191" i="3" s="1"/>
  <c r="Z182" i="4"/>
  <c r="AA182" i="4" s="1"/>
  <c r="Z59" i="4"/>
  <c r="V59" i="4"/>
  <c r="Z68" i="3" s="1"/>
  <c r="Z436" i="4"/>
  <c r="V436" i="4"/>
  <c r="Z445" i="3" s="1"/>
  <c r="V208" i="4"/>
  <c r="Z217" i="3" s="1"/>
  <c r="Z208" i="4"/>
  <c r="Z396" i="4"/>
  <c r="V396" i="4"/>
  <c r="Z405" i="3" s="1"/>
  <c r="V45" i="4"/>
  <c r="Z54" i="3" s="1"/>
  <c r="Z45" i="4"/>
  <c r="V86" i="4"/>
  <c r="Z86" i="4"/>
  <c r="Z176" i="4"/>
  <c r="V176" i="4"/>
  <c r="Z185" i="3" s="1"/>
  <c r="Z242" i="4"/>
  <c r="V242" i="4"/>
  <c r="Z251" i="3" s="1"/>
  <c r="Z307" i="4"/>
  <c r="V307" i="4"/>
  <c r="Z316" i="3" s="1"/>
  <c r="Z373" i="4"/>
  <c r="V373" i="4"/>
  <c r="Z382" i="3" s="1"/>
  <c r="V438" i="4"/>
  <c r="Z447" i="3" s="1"/>
  <c r="Z438" i="4"/>
  <c r="Z167" i="4"/>
  <c r="V167" i="4"/>
  <c r="Z176" i="3" s="1"/>
  <c r="V445" i="4"/>
  <c r="Z454" i="3" s="1"/>
  <c r="Z445" i="4"/>
  <c r="Z70" i="4"/>
  <c r="V70" i="4"/>
  <c r="Z79" i="3" s="1"/>
  <c r="V136" i="4"/>
  <c r="Z145" i="3" s="1"/>
  <c r="Z136" i="4"/>
  <c r="Z202" i="4"/>
  <c r="V202" i="4"/>
  <c r="Z211" i="3" s="1"/>
  <c r="V268" i="4"/>
  <c r="Z277" i="3" s="1"/>
  <c r="Z268" i="4"/>
  <c r="Z333" i="4"/>
  <c r="V333" i="4"/>
  <c r="Z342" i="3" s="1"/>
  <c r="V398" i="4"/>
  <c r="Z407" i="3" s="1"/>
  <c r="Z398" i="4"/>
  <c r="AA398" i="4" s="1"/>
  <c r="Z463" i="4"/>
  <c r="V463" i="4"/>
  <c r="Z472" i="3" s="1"/>
  <c r="V68" i="4"/>
  <c r="Z77" i="3" s="1"/>
  <c r="Z68" i="4"/>
  <c r="Z241" i="4"/>
  <c r="V241" i="4"/>
  <c r="Z250" i="3" s="1"/>
  <c r="Z404" i="4"/>
  <c r="V404" i="4"/>
  <c r="Z413" i="3" s="1"/>
  <c r="Z31" i="4"/>
  <c r="V31" i="4"/>
  <c r="Z40" i="3" s="1"/>
  <c r="Z98" i="4"/>
  <c r="V98" i="4"/>
  <c r="Z107" i="3" s="1"/>
  <c r="V162" i="4"/>
  <c r="Z171" i="3" s="1"/>
  <c r="Z162" i="4"/>
  <c r="V228" i="4"/>
  <c r="Z237" i="3" s="1"/>
  <c r="Z228" i="4"/>
  <c r="V293" i="4"/>
  <c r="Z302" i="3" s="1"/>
  <c r="Z293" i="4"/>
  <c r="Z359" i="4"/>
  <c r="V359" i="4"/>
  <c r="Z368" i="3" s="1"/>
  <c r="V423" i="4"/>
  <c r="Z432" i="3" s="1"/>
  <c r="Z423" i="4"/>
  <c r="V347" i="4"/>
  <c r="Z356" i="3" s="1"/>
  <c r="Z347" i="4"/>
  <c r="Z48" i="4"/>
  <c r="V48" i="4"/>
  <c r="Z57" i="3" s="1"/>
  <c r="V171" i="4"/>
  <c r="Z180" i="3" s="1"/>
  <c r="Z171" i="4"/>
  <c r="V294" i="4"/>
  <c r="Z303" i="3" s="1"/>
  <c r="Z294" i="4"/>
  <c r="Z368" i="4"/>
  <c r="V368" i="4"/>
  <c r="Z377" i="3" s="1"/>
  <c r="V432" i="4"/>
  <c r="Z441" i="3" s="1"/>
  <c r="Z432" i="4"/>
  <c r="Z395" i="4"/>
  <c r="V395" i="4"/>
  <c r="Z404" i="3" s="1"/>
  <c r="V72" i="4"/>
  <c r="Z81" i="3" s="1"/>
  <c r="Z72" i="4"/>
  <c r="V212" i="4"/>
  <c r="Z221" i="3" s="1"/>
  <c r="Z212" i="4"/>
  <c r="Z25" i="4"/>
  <c r="V25" i="4"/>
  <c r="Z34" i="3" s="1"/>
  <c r="Z92" i="4"/>
  <c r="V92" i="4"/>
  <c r="Z101" i="3" s="1"/>
  <c r="Z156" i="4"/>
  <c r="V156" i="4"/>
  <c r="Z165" i="3" s="1"/>
  <c r="V221" i="4"/>
  <c r="Z230" i="3" s="1"/>
  <c r="Z221" i="4"/>
  <c r="Z287" i="4"/>
  <c r="V287" i="4"/>
  <c r="Z296" i="3" s="1"/>
  <c r="Z353" i="4"/>
  <c r="V353" i="4"/>
  <c r="Z362" i="3" s="1"/>
  <c r="Z417" i="4"/>
  <c r="V417" i="4"/>
  <c r="Z426" i="3" s="1"/>
  <c r="V116" i="4"/>
  <c r="Z125" i="3" s="1"/>
  <c r="Z116" i="4"/>
  <c r="Z181" i="4"/>
  <c r="V181" i="4"/>
  <c r="Z190" i="3" s="1"/>
  <c r="V247" i="4"/>
  <c r="Z256" i="3" s="1"/>
  <c r="Z247" i="4"/>
  <c r="Z312" i="4"/>
  <c r="V312" i="4"/>
  <c r="Z321" i="3" s="1"/>
  <c r="V378" i="4"/>
  <c r="Z387" i="3" s="1"/>
  <c r="Z378" i="4"/>
  <c r="Z75" i="4"/>
  <c r="V75" i="4"/>
  <c r="Z84" i="3" s="1"/>
  <c r="V37" i="4"/>
  <c r="Z46" i="3" s="1"/>
  <c r="Z37" i="4"/>
  <c r="Z142" i="4"/>
  <c r="V142" i="4"/>
  <c r="Z151" i="3" s="1"/>
  <c r="V455" i="4"/>
  <c r="Z464" i="3" s="1"/>
  <c r="Z455" i="4"/>
  <c r="Z154" i="4"/>
  <c r="AA154" i="4" s="1"/>
  <c r="V154" i="4"/>
  <c r="Z163" i="3" s="1"/>
  <c r="V155" i="4"/>
  <c r="Z164" i="3" s="1"/>
  <c r="Z155" i="4"/>
  <c r="AA155" i="4" s="1"/>
  <c r="Z17" i="4"/>
  <c r="V17" i="4"/>
  <c r="Z26" i="3" s="1"/>
  <c r="V304" i="4"/>
  <c r="Z313" i="3" s="1"/>
  <c r="Z304" i="4"/>
  <c r="Z110" i="4"/>
  <c r="V110" i="4"/>
  <c r="Z119" i="3" s="1"/>
  <c r="Z133" i="4"/>
  <c r="V133" i="4"/>
  <c r="Z142" i="3" s="1"/>
  <c r="Z26" i="4"/>
  <c r="V26" i="4"/>
  <c r="Z35" i="3" s="1"/>
  <c r="Z94" i="4"/>
  <c r="V94" i="4"/>
  <c r="Z103" i="3" s="1"/>
  <c r="V12" i="4"/>
  <c r="Z21" i="3" s="1"/>
  <c r="Z12" i="4"/>
  <c r="Z233" i="4"/>
  <c r="AA233" i="4" s="1"/>
  <c r="V233" i="4"/>
  <c r="Z242" i="3" s="1"/>
  <c r="V420" i="4"/>
  <c r="Z429" i="3" s="1"/>
  <c r="Z420" i="4"/>
  <c r="AA420" i="4" s="1"/>
  <c r="V53" i="4"/>
  <c r="Z62" i="3" s="1"/>
  <c r="Z53" i="4"/>
  <c r="V119" i="4"/>
  <c r="Z128" i="3" s="1"/>
  <c r="Z119" i="4"/>
  <c r="Z184" i="4"/>
  <c r="V184" i="4"/>
  <c r="Z193" i="3" s="1"/>
  <c r="Z250" i="4"/>
  <c r="AA250" i="4" s="1"/>
  <c r="V250" i="4"/>
  <c r="Z259" i="3" s="1"/>
  <c r="V315" i="4"/>
  <c r="Z324" i="3" s="1"/>
  <c r="Z315" i="4"/>
  <c r="V381" i="4"/>
  <c r="Z390" i="3" s="1"/>
  <c r="Z381" i="4"/>
  <c r="V446" i="4"/>
  <c r="Z455" i="3" s="1"/>
  <c r="Z446" i="4"/>
  <c r="Z191" i="4"/>
  <c r="AA191" i="4" s="1"/>
  <c r="V191" i="4"/>
  <c r="Z200" i="3" s="1"/>
  <c r="V14" i="4"/>
  <c r="Z23" i="3" s="1"/>
  <c r="Z14" i="4"/>
  <c r="V79" i="4"/>
  <c r="Z88" i="3" s="1"/>
  <c r="Z79" i="4"/>
  <c r="V144" i="4"/>
  <c r="Z153" i="3" s="1"/>
  <c r="Z144" i="4"/>
  <c r="Z210" i="4"/>
  <c r="V210" i="4"/>
  <c r="Z219" i="3" s="1"/>
  <c r="V276" i="4"/>
  <c r="Z285" i="3" s="1"/>
  <c r="Z276" i="4"/>
  <c r="Z341" i="4"/>
  <c r="V341" i="4"/>
  <c r="Z350" i="3" s="1"/>
  <c r="Z406" i="4"/>
  <c r="V406" i="4"/>
  <c r="Z415" i="3" s="1"/>
  <c r="V313" i="4"/>
  <c r="Z322" i="3" s="1"/>
  <c r="Z313" i="4"/>
  <c r="V95" i="4"/>
  <c r="Z104" i="3" s="1"/>
  <c r="Z95" i="4"/>
  <c r="Z266" i="4"/>
  <c r="V266" i="4"/>
  <c r="Z275" i="3" s="1"/>
  <c r="Z412" i="4"/>
  <c r="V412" i="4"/>
  <c r="Z421" i="3" s="1"/>
  <c r="Z39" i="4"/>
  <c r="V39" i="4"/>
  <c r="Z48" i="3" s="1"/>
  <c r="V106" i="4"/>
  <c r="Z115" i="3" s="1"/>
  <c r="Z106" i="4"/>
  <c r="Z170" i="4"/>
  <c r="V170" i="4"/>
  <c r="Z179" i="3" s="1"/>
  <c r="Z236" i="4"/>
  <c r="V236" i="4"/>
  <c r="Z245" i="3" s="1"/>
  <c r="Z301" i="4"/>
  <c r="V301" i="4"/>
  <c r="Z310" i="3" s="1"/>
  <c r="V367" i="4"/>
  <c r="Z376" i="3" s="1"/>
  <c r="Z367" i="4"/>
  <c r="V431" i="4"/>
  <c r="Z440" i="3" s="1"/>
  <c r="Z431" i="4"/>
  <c r="Z379" i="4"/>
  <c r="V379" i="4"/>
  <c r="Z388" i="3" s="1"/>
  <c r="Z64" i="4"/>
  <c r="V64" i="4"/>
  <c r="Z73" i="3" s="1"/>
  <c r="Z187" i="4"/>
  <c r="V187" i="4"/>
  <c r="Z196" i="3" s="1"/>
  <c r="V302" i="4"/>
  <c r="Z311" i="3" s="1"/>
  <c r="Z302" i="4"/>
  <c r="Z376" i="4"/>
  <c r="V376" i="4"/>
  <c r="Z385" i="3" s="1"/>
  <c r="Z441" i="4"/>
  <c r="V441" i="4"/>
  <c r="Z450" i="3" s="1"/>
  <c r="Z444" i="4"/>
  <c r="V444" i="4"/>
  <c r="Z453" i="3" s="1"/>
  <c r="Z91" i="4"/>
  <c r="V91" i="4"/>
  <c r="Z100" i="3" s="1"/>
  <c r="V229" i="4"/>
  <c r="Z238" i="3" s="1"/>
  <c r="Z229" i="4"/>
  <c r="Z33" i="4"/>
  <c r="V33" i="4"/>
  <c r="Z42" i="3" s="1"/>
  <c r="V100" i="4"/>
  <c r="Z109" i="3" s="1"/>
  <c r="Z100" i="4"/>
  <c r="V164" i="4"/>
  <c r="Z173" i="3" s="1"/>
  <c r="Z164" i="4"/>
  <c r="Z230" i="4"/>
  <c r="V230" i="4"/>
  <c r="Z239" i="3" s="1"/>
  <c r="Z295" i="4"/>
  <c r="V295" i="4"/>
  <c r="Z304" i="3" s="1"/>
  <c r="V361" i="4"/>
  <c r="Z370" i="3" s="1"/>
  <c r="Z361" i="4"/>
  <c r="Z425" i="4"/>
  <c r="AA425" i="4" s="1"/>
  <c r="V425" i="4"/>
  <c r="Z434" i="3" s="1"/>
  <c r="Z124" i="4"/>
  <c r="V124" i="4"/>
  <c r="Z133" i="3" s="1"/>
  <c r="Z189" i="4"/>
  <c r="V189" i="4"/>
  <c r="Z198" i="3" s="1"/>
  <c r="V255" i="4"/>
  <c r="Z264" i="3" s="1"/>
  <c r="Z255" i="4"/>
  <c r="V321" i="4"/>
  <c r="Z330" i="3" s="1"/>
  <c r="Z321" i="4"/>
  <c r="Z386" i="4"/>
  <c r="V386" i="4"/>
  <c r="Z395" i="3" s="1"/>
  <c r="Z451" i="4"/>
  <c r="V451" i="4"/>
  <c r="Z460" i="3" s="1"/>
  <c r="Z51" i="4"/>
  <c r="V51" i="4"/>
  <c r="Z60" i="3" s="1"/>
  <c r="Z104" i="4"/>
  <c r="V104" i="4"/>
  <c r="Z113" i="3" s="1"/>
  <c r="Z356" i="4"/>
  <c r="V356" i="4"/>
  <c r="Z365" i="3" s="1"/>
  <c r="V390" i="4"/>
  <c r="Z399" i="3" s="1"/>
  <c r="Z390" i="4"/>
  <c r="Z90" i="4"/>
  <c r="V90" i="4"/>
  <c r="Z99" i="3" s="1"/>
  <c r="Z32" i="4"/>
  <c r="V32" i="4"/>
  <c r="Z41" i="3" s="1"/>
  <c r="Z56" i="4"/>
  <c r="V56" i="4"/>
  <c r="Z65" i="3" s="1"/>
  <c r="V345" i="4"/>
  <c r="Z354" i="3" s="1"/>
  <c r="Z345" i="4"/>
  <c r="Z370" i="4"/>
  <c r="V370" i="4"/>
  <c r="Z379" i="3" s="1"/>
  <c r="Z10" i="4"/>
  <c r="V10" i="4"/>
  <c r="Z19" i="3" s="1"/>
  <c r="Z174" i="4"/>
  <c r="V174" i="4"/>
  <c r="Z183" i="3" s="1"/>
  <c r="Z11" i="4"/>
  <c r="V11" i="4"/>
  <c r="Z20" i="3" s="1"/>
  <c r="V18" i="4"/>
  <c r="Z27" i="3" s="1"/>
  <c r="Z18" i="4"/>
  <c r="Z199" i="4"/>
  <c r="V199" i="4"/>
  <c r="Z208" i="3" s="1"/>
  <c r="Z58" i="4"/>
  <c r="V58" i="4"/>
  <c r="Z67" i="3" s="1"/>
  <c r="Z150" i="4"/>
  <c r="V150" i="4"/>
  <c r="Z159" i="3" s="1"/>
  <c r="V44" i="4"/>
  <c r="Z53" i="3" s="1"/>
  <c r="Z44" i="4"/>
  <c r="Z258" i="4"/>
  <c r="V258" i="4"/>
  <c r="Z267" i="3" s="1"/>
  <c r="Z437" i="4"/>
  <c r="V437" i="4"/>
  <c r="Z446" i="3" s="1"/>
  <c r="V61" i="4"/>
  <c r="Z70" i="3" s="1"/>
  <c r="Z61" i="4"/>
  <c r="AA61" i="4" s="1"/>
  <c r="Z127" i="4"/>
  <c r="V127" i="4"/>
  <c r="Z136" i="3" s="1"/>
  <c r="Z192" i="4"/>
  <c r="V192" i="4"/>
  <c r="Z201" i="3" s="1"/>
  <c r="Z259" i="4"/>
  <c r="V259" i="4"/>
  <c r="Z268" i="3" s="1"/>
  <c r="V324" i="4"/>
  <c r="Z333" i="3" s="1"/>
  <c r="Z324" i="4"/>
  <c r="V389" i="4"/>
  <c r="Z398" i="3" s="1"/>
  <c r="Z389" i="4"/>
  <c r="Z454" i="4"/>
  <c r="V454" i="4"/>
  <c r="Z463" i="3" s="1"/>
  <c r="V216" i="4"/>
  <c r="Z225" i="3" s="1"/>
  <c r="Z216" i="4"/>
  <c r="V22" i="4"/>
  <c r="Z31" i="3" s="1"/>
  <c r="Z22" i="4"/>
  <c r="Z89" i="4"/>
  <c r="V89" i="4"/>
  <c r="Z98" i="3" s="1"/>
  <c r="Z153" i="4"/>
  <c r="V153" i="4"/>
  <c r="Z162" i="3" s="1"/>
  <c r="Z218" i="4"/>
  <c r="V218" i="4"/>
  <c r="Z227" i="3" s="1"/>
  <c r="Z284" i="4"/>
  <c r="V284" i="4"/>
  <c r="Z293" i="3" s="1"/>
  <c r="Z350" i="4"/>
  <c r="V350" i="4"/>
  <c r="Z359" i="3" s="1"/>
  <c r="Z414" i="4"/>
  <c r="V414" i="4"/>
  <c r="Z423" i="3" s="1"/>
  <c r="V338" i="4"/>
  <c r="Z347" i="3" s="1"/>
  <c r="Z338" i="4"/>
  <c r="V118" i="4"/>
  <c r="Z127" i="3" s="1"/>
  <c r="Z118" i="4"/>
  <c r="Z290" i="4"/>
  <c r="V290" i="4"/>
  <c r="Z299" i="3" s="1"/>
  <c r="Z428" i="4"/>
  <c r="V428" i="4"/>
  <c r="Z437" i="3" s="1"/>
  <c r="Z47" i="4"/>
  <c r="V47" i="4"/>
  <c r="Z56" i="3" s="1"/>
  <c r="Z113" i="4"/>
  <c r="V113" i="4"/>
  <c r="Z122" i="3" s="1"/>
  <c r="Z178" i="4"/>
  <c r="V178" i="4"/>
  <c r="Z187" i="3" s="1"/>
  <c r="Z244" i="4"/>
  <c r="V244" i="4"/>
  <c r="Z253" i="3" s="1"/>
  <c r="Z309" i="4"/>
  <c r="V309" i="4"/>
  <c r="Z318" i="3" s="1"/>
  <c r="V375" i="4"/>
  <c r="Z384" i="3" s="1"/>
  <c r="Z375" i="4"/>
  <c r="V440" i="4"/>
  <c r="Z449" i="3" s="1"/>
  <c r="Z440" i="4"/>
  <c r="Z411" i="4"/>
  <c r="V411" i="4"/>
  <c r="Z420" i="3" s="1"/>
  <c r="Z81" i="4"/>
  <c r="V81" i="4"/>
  <c r="Z90" i="3" s="1"/>
  <c r="Z204" i="4"/>
  <c r="V204" i="4"/>
  <c r="Z213" i="3" s="1"/>
  <c r="Z319" i="4"/>
  <c r="V319" i="4"/>
  <c r="Z328" i="3" s="1"/>
  <c r="V384" i="4"/>
  <c r="Z393" i="3" s="1"/>
  <c r="Z384" i="4"/>
  <c r="Z449" i="4"/>
  <c r="V449" i="4"/>
  <c r="Z458" i="3" s="1"/>
  <c r="V20" i="4"/>
  <c r="Z29" i="3" s="1"/>
  <c r="Z20" i="4"/>
  <c r="V114" i="4"/>
  <c r="Z123" i="3" s="1"/>
  <c r="Z114" i="4"/>
  <c r="Z245" i="4"/>
  <c r="V245" i="4"/>
  <c r="Z254" i="3" s="1"/>
  <c r="Z41" i="4"/>
  <c r="V41" i="4"/>
  <c r="Z50" i="3" s="1"/>
  <c r="Z108" i="4"/>
  <c r="V108" i="4"/>
  <c r="Z117" i="3" s="1"/>
  <c r="Z172" i="4"/>
  <c r="V172" i="4"/>
  <c r="Z181" i="3" s="1"/>
  <c r="Z238" i="4"/>
  <c r="V238" i="4"/>
  <c r="Z247" i="3" s="1"/>
  <c r="Z303" i="4"/>
  <c r="V303" i="4"/>
  <c r="Z312" i="3" s="1"/>
  <c r="Z369" i="4"/>
  <c r="V369" i="4"/>
  <c r="Z378" i="3" s="1"/>
  <c r="V434" i="4"/>
  <c r="Z443" i="3" s="1"/>
  <c r="Z434" i="4"/>
  <c r="V132" i="4"/>
  <c r="Z141" i="3" s="1"/>
  <c r="Z132" i="4"/>
  <c r="Z198" i="4"/>
  <c r="V198" i="4"/>
  <c r="Z207" i="3" s="1"/>
  <c r="Z264" i="4"/>
  <c r="V264" i="4"/>
  <c r="Z273" i="3" s="1"/>
  <c r="V329" i="4"/>
  <c r="Z338" i="3" s="1"/>
  <c r="Z329" i="4"/>
  <c r="V394" i="4"/>
  <c r="Z403" i="3" s="1"/>
  <c r="Z394" i="4"/>
  <c r="Z459" i="4"/>
  <c r="V459" i="4"/>
  <c r="Z468" i="3" s="1"/>
  <c r="V9" i="4"/>
  <c r="Z18" i="3" s="1"/>
  <c r="Z9" i="4"/>
  <c r="AA9" i="4" l="1"/>
  <c r="O8" i="7" s="1" a="1"/>
  <c r="O8" i="7" s="1"/>
  <c r="N8" i="7" a="1"/>
  <c r="N8" i="7" s="1"/>
  <c r="AA205" i="4"/>
  <c r="O186" i="7" s="1" a="1"/>
  <c r="O186" i="7" s="1"/>
  <c r="N186" i="7" a="1"/>
  <c r="N186" i="7" s="1"/>
  <c r="AA200" i="4"/>
  <c r="O181" i="7" s="1" a="1"/>
  <c r="O181" i="7" s="1"/>
  <c r="N181" i="7" a="1"/>
  <c r="N181" i="7" s="1"/>
  <c r="AA329" i="4"/>
  <c r="O308" i="7" s="1" a="1"/>
  <c r="O308" i="7" s="1"/>
  <c r="N308" i="7" a="1"/>
  <c r="N308" i="7" s="1"/>
  <c r="AA114" i="4"/>
  <c r="F37" i="7"/>
  <c r="N107" i="7" a="1"/>
  <c r="N107" i="7" s="1"/>
  <c r="AA440" i="4"/>
  <c r="O403" i="7" s="1" a="1"/>
  <c r="O403" i="7" s="1"/>
  <c r="N403" i="7" a="1"/>
  <c r="N403" i="7" s="1"/>
  <c r="AA44" i="4"/>
  <c r="O42" i="7" s="1" a="1"/>
  <c r="O42" i="7" s="1"/>
  <c r="N42" i="7" a="1"/>
  <c r="N42" i="7" s="1"/>
  <c r="AA255" i="4"/>
  <c r="O210" i="7" s="1" a="1"/>
  <c r="O210" i="7" s="1"/>
  <c r="N210" i="7" a="1"/>
  <c r="N210" i="7" s="1"/>
  <c r="AA100" i="4"/>
  <c r="O95" i="7" s="1" a="1"/>
  <c r="O95" i="7" s="1"/>
  <c r="N95" i="7" a="1"/>
  <c r="N95" i="7" s="1"/>
  <c r="AA14" i="4"/>
  <c r="O13" i="7" s="1" a="1"/>
  <c r="O13" i="7" s="1"/>
  <c r="N13" i="7" a="1"/>
  <c r="N13" i="7" s="1"/>
  <c r="AA455" i="4"/>
  <c r="O418" i="7" s="1" a="1"/>
  <c r="O418" i="7" s="1"/>
  <c r="N418" i="7" a="1"/>
  <c r="N418" i="7" s="1"/>
  <c r="AA116" i="4"/>
  <c r="O109" i="7" s="1" a="1"/>
  <c r="O109" i="7" s="1"/>
  <c r="N109" i="7" a="1"/>
  <c r="N109" i="7" s="1"/>
  <c r="AA212" i="4"/>
  <c r="F54" i="7"/>
  <c r="N193" i="7" a="1"/>
  <c r="N193" i="7" s="1"/>
  <c r="AA438" i="4"/>
  <c r="O401" i="7" s="1" a="1"/>
  <c r="O401" i="7" s="1"/>
  <c r="N401" i="7" a="1"/>
  <c r="N401" i="7" s="1"/>
  <c r="AA208" i="4"/>
  <c r="O189" i="7" s="1" a="1"/>
  <c r="O189" i="7" s="1"/>
  <c r="N189" i="7" a="1"/>
  <c r="N189" i="7" s="1"/>
  <c r="AA84" i="4"/>
  <c r="O81" i="7" s="1" a="1"/>
  <c r="O81" i="7" s="1"/>
  <c r="N81" i="7" a="1"/>
  <c r="N81" i="7" s="1"/>
  <c r="AA196" i="4"/>
  <c r="F52" i="7"/>
  <c r="N177" i="7" a="1"/>
  <c r="N177" i="7" s="1"/>
  <c r="AA271" i="4"/>
  <c r="O245" i="7" s="1" a="1"/>
  <c r="O245" i="7" s="1"/>
  <c r="N245" i="7" a="1"/>
  <c r="N245" i="7" s="1"/>
  <c r="AA372" i="4"/>
  <c r="F83" i="7"/>
  <c r="N371" i="7" a="1"/>
  <c r="N371" i="7" s="1"/>
  <c r="AA160" i="4"/>
  <c r="O157" i="7" s="1" a="1"/>
  <c r="O157" i="7" s="1"/>
  <c r="N157" i="7" a="1"/>
  <c r="N157" i="7" s="1"/>
  <c r="AA415" i="4"/>
  <c r="O333" i="7" s="1" a="1"/>
  <c r="O333" i="7" s="1"/>
  <c r="N333" i="7" a="1"/>
  <c r="N333" i="7" s="1"/>
  <c r="AA403" i="4"/>
  <c r="O323" i="7" s="1" a="1"/>
  <c r="O323" i="7" s="1"/>
  <c r="N323" i="7" a="1"/>
  <c r="N323" i="7" s="1"/>
  <c r="AA223" i="4"/>
  <c r="F56" i="7"/>
  <c r="F11" i="7"/>
  <c r="N203" i="7" a="1"/>
  <c r="N203" i="7" s="1"/>
  <c r="AA328" i="4"/>
  <c r="O307" i="7" s="1" a="1"/>
  <c r="O307" i="7" s="1"/>
  <c r="N307" i="7" a="1"/>
  <c r="N307" i="7" s="1"/>
  <c r="AA65" i="4"/>
  <c r="O61" i="7" s="1" a="1"/>
  <c r="O61" i="7" s="1"/>
  <c r="N61" i="7" a="1"/>
  <c r="N61" i="7" s="1"/>
  <c r="AA297" i="4"/>
  <c r="O270" i="7" s="1" a="1"/>
  <c r="O270" i="7" s="1"/>
  <c r="N270" i="7" a="1"/>
  <c r="N270" i="7" s="1"/>
  <c r="AA419" i="4"/>
  <c r="O336" i="7" s="1" a="1"/>
  <c r="O336" i="7" s="1"/>
  <c r="N336" i="7" a="1"/>
  <c r="N336" i="7" s="1"/>
  <c r="AA314" i="4"/>
  <c r="O287" i="7" s="1" a="1"/>
  <c r="O287" i="7" s="1"/>
  <c r="N287" i="7" a="1"/>
  <c r="N287" i="7" s="1"/>
  <c r="AA239" i="4"/>
  <c r="O222" i="7" s="1" a="1"/>
  <c r="O222" i="7" s="1"/>
  <c r="N222" i="7" a="1"/>
  <c r="N222" i="7" s="1"/>
  <c r="AA410" i="4"/>
  <c r="O328" i="7" s="1" a="1"/>
  <c r="O328" i="7" s="1"/>
  <c r="N328" i="7" a="1"/>
  <c r="N328" i="7" s="1"/>
  <c r="AA400" i="4"/>
  <c r="O320" i="7" s="1" a="1"/>
  <c r="O320" i="7" s="1"/>
  <c r="N320" i="7" a="1"/>
  <c r="N320" i="7" s="1"/>
  <c r="AA261" i="4"/>
  <c r="O237" i="7" s="1" a="1"/>
  <c r="O237" i="7" s="1"/>
  <c r="N237" i="7" a="1"/>
  <c r="N237" i="7" s="1"/>
  <c r="AA467" i="4"/>
  <c r="O429" i="7" s="1" a="1"/>
  <c r="O429" i="7" s="1"/>
  <c r="N429" i="7" a="1"/>
  <c r="N429" i="7" s="1"/>
  <c r="AA430" i="4"/>
  <c r="O344" i="7" s="1" a="1"/>
  <c r="O344" i="7" s="1"/>
  <c r="N344" i="7" a="1"/>
  <c r="N344" i="7" s="1"/>
  <c r="AA169" i="4"/>
  <c r="O166" i="7" s="1" a="1"/>
  <c r="O166" i="7" s="1"/>
  <c r="N166" i="7" a="1"/>
  <c r="N166" i="7" s="1"/>
  <c r="AA427" i="4"/>
  <c r="O341" i="7" s="1" a="1"/>
  <c r="O341" i="7" s="1"/>
  <c r="N341" i="7" a="1"/>
  <c r="N341" i="7" s="1"/>
  <c r="AA424" i="4"/>
  <c r="O339" i="7" s="1" a="1"/>
  <c r="O339" i="7" s="1"/>
  <c r="N339" i="7" a="1"/>
  <c r="N339" i="7" s="1"/>
  <c r="AA337" i="4"/>
  <c r="F76" i="7"/>
  <c r="N309" i="7" a="1"/>
  <c r="N309" i="7" s="1"/>
  <c r="AA442" i="4"/>
  <c r="O405" i="7" s="1" a="1"/>
  <c r="O405" i="7" s="1"/>
  <c r="N405" i="7" a="1"/>
  <c r="N405" i="7" s="1"/>
  <c r="AA180" i="4"/>
  <c r="O144" i="7" s="1" a="1"/>
  <c r="O144" i="7" s="1"/>
  <c r="N144" i="7" a="1"/>
  <c r="N144" i="7" s="1"/>
  <c r="AA327" i="4"/>
  <c r="O306" i="7" s="1" a="1"/>
  <c r="O306" i="7" s="1"/>
  <c r="N306" i="7" a="1"/>
  <c r="N306" i="7" s="1"/>
  <c r="AA332" i="4"/>
  <c r="O297" i="7" s="1" a="1"/>
  <c r="O297" i="7" s="1"/>
  <c r="N297" i="7" a="1"/>
  <c r="N297" i="7" s="1"/>
  <c r="AA82" i="4"/>
  <c r="O79" i="7" s="1" a="1"/>
  <c r="O79" i="7" s="1"/>
  <c r="N79" i="7" a="1"/>
  <c r="N79" i="7" s="1"/>
  <c r="AA322" i="4"/>
  <c r="O294" i="7" s="1" a="1"/>
  <c r="O294" i="7" s="1"/>
  <c r="N294" i="7" a="1"/>
  <c r="N294" i="7" s="1"/>
  <c r="AA407" i="4"/>
  <c r="O327" i="7" s="1" a="1"/>
  <c r="O327" i="7" s="1"/>
  <c r="N327" i="7" a="1"/>
  <c r="N327" i="7" s="1"/>
  <c r="AA408" i="4"/>
  <c r="O319" i="7" s="1" a="1"/>
  <c r="O319" i="7" s="1"/>
  <c r="N319" i="7" a="1"/>
  <c r="N319" i="7" s="1"/>
  <c r="AA434" i="4"/>
  <c r="F88" i="7"/>
  <c r="F15" i="7"/>
  <c r="N397" i="7" a="1"/>
  <c r="N397" i="7" s="1"/>
  <c r="AA389" i="4"/>
  <c r="O388" i="7" s="1" a="1"/>
  <c r="O388" i="7" s="1"/>
  <c r="N388" i="7" a="1"/>
  <c r="N388" i="7" s="1"/>
  <c r="AA18" i="4"/>
  <c r="O17" i="7" s="1" a="1"/>
  <c r="O17" i="7" s="1"/>
  <c r="N17" i="7" a="1"/>
  <c r="N17" i="7" s="1"/>
  <c r="AA361" i="4"/>
  <c r="O352" i="7" s="1" a="1"/>
  <c r="O352" i="7" s="1"/>
  <c r="N352" i="7" a="1"/>
  <c r="N352" i="7" s="1"/>
  <c r="AA367" i="4"/>
  <c r="O366" i="7" s="1" a="1"/>
  <c r="O366" i="7" s="1"/>
  <c r="N366" i="7" a="1"/>
  <c r="N366" i="7" s="1"/>
  <c r="AA106" i="4"/>
  <c r="O101" i="7" s="1" a="1"/>
  <c r="O101" i="7" s="1"/>
  <c r="N101" i="7" a="1"/>
  <c r="N101" i="7" s="1"/>
  <c r="AA95" i="4"/>
  <c r="O90" i="7" s="1" a="1"/>
  <c r="O90" i="7" s="1"/>
  <c r="N90" i="7" a="1"/>
  <c r="N90" i="7" s="1"/>
  <c r="AA276" i="4"/>
  <c r="O253" i="7" s="1" a="1"/>
  <c r="O253" i="7" s="1"/>
  <c r="N253" i="7" a="1"/>
  <c r="N253" i="7" s="1"/>
  <c r="AA315" i="4"/>
  <c r="O288" i="7" s="1" a="1"/>
  <c r="O288" i="7" s="1"/>
  <c r="N288" i="7" a="1"/>
  <c r="N288" i="7" s="1"/>
  <c r="AA53" i="4"/>
  <c r="O51" i="7" s="1" a="1"/>
  <c r="O51" i="7" s="1"/>
  <c r="N51" i="7" a="1"/>
  <c r="N51" i="7" s="1"/>
  <c r="AA304" i="4"/>
  <c r="O277" i="7" s="1" a="1"/>
  <c r="O277" i="7" s="1"/>
  <c r="N277" i="7" a="1"/>
  <c r="N277" i="7" s="1"/>
  <c r="AA378" i="4"/>
  <c r="O379" i="7" s="1" a="1"/>
  <c r="O379" i="7" s="1"/>
  <c r="N379" i="7" a="1"/>
  <c r="N379" i="7" s="1"/>
  <c r="AA221" i="4"/>
  <c r="O202" i="7" s="1" a="1"/>
  <c r="O202" i="7" s="1"/>
  <c r="N202" i="7" a="1"/>
  <c r="N202" i="7" s="1"/>
  <c r="AA347" i="4"/>
  <c r="O317" i="7" s="1" a="1"/>
  <c r="O317" i="7" s="1"/>
  <c r="N317" i="7" a="1"/>
  <c r="N317" i="7" s="1"/>
  <c r="AA228" i="4"/>
  <c r="O212" i="7" s="1" a="1"/>
  <c r="O212" i="7" s="1"/>
  <c r="N212" i="7" a="1"/>
  <c r="N212" i="7" s="1"/>
  <c r="AA136" i="4"/>
  <c r="O129" i="7" s="1" a="1"/>
  <c r="O129" i="7" s="1"/>
  <c r="N129" i="7" a="1"/>
  <c r="N129" i="7" s="1"/>
  <c r="AA172" i="4"/>
  <c r="O169" i="7" s="1" a="1"/>
  <c r="O169" i="7" s="1"/>
  <c r="N169" i="7" a="1"/>
  <c r="N169" i="7" s="1"/>
  <c r="AA319" i="4"/>
  <c r="O291" i="7" s="1" a="1"/>
  <c r="O291" i="7" s="1"/>
  <c r="N291" i="7" a="1"/>
  <c r="N291" i="7" s="1"/>
  <c r="AA178" i="4"/>
  <c r="O175" i="7" s="1" a="1"/>
  <c r="O175" i="7" s="1"/>
  <c r="N175" i="7" a="1"/>
  <c r="N175" i="7" s="1"/>
  <c r="AA290" i="4"/>
  <c r="O263" i="7" s="1" a="1"/>
  <c r="O263" i="7" s="1"/>
  <c r="N263" i="7" a="1"/>
  <c r="N263" i="7" s="1"/>
  <c r="AA350" i="4"/>
  <c r="O349" i="7" s="1" a="1"/>
  <c r="O349" i="7" s="1"/>
  <c r="N349" i="7" a="1"/>
  <c r="N349" i="7" s="1"/>
  <c r="AA89" i="4"/>
  <c r="O84" i="7" s="1" a="1"/>
  <c r="O84" i="7" s="1"/>
  <c r="N84" i="7" a="1"/>
  <c r="N84" i="7" s="1"/>
  <c r="AA127" i="4"/>
  <c r="O120" i="7" s="1" a="1"/>
  <c r="O120" i="7" s="1"/>
  <c r="N120" i="7" a="1"/>
  <c r="N120" i="7" s="1"/>
  <c r="AA370" i="4"/>
  <c r="O369" i="7" s="1" a="1"/>
  <c r="O369" i="7" s="1"/>
  <c r="N369" i="7" a="1"/>
  <c r="N369" i="7" s="1"/>
  <c r="AA90" i="4"/>
  <c r="F32" i="7"/>
  <c r="N85" i="7" a="1"/>
  <c r="N85" i="7" s="1"/>
  <c r="AA51" i="4"/>
  <c r="O49" i="7" s="1" a="1"/>
  <c r="O49" i="7" s="1"/>
  <c r="N49" i="7" a="1"/>
  <c r="N49" i="7" s="1"/>
  <c r="AA444" i="4"/>
  <c r="O407" i="7" s="1" a="1"/>
  <c r="O407" i="7" s="1"/>
  <c r="N407" i="7" a="1"/>
  <c r="N407" i="7" s="1"/>
  <c r="AA187" i="4"/>
  <c r="O149" i="7" s="1" a="1"/>
  <c r="O149" i="7" s="1"/>
  <c r="N149" i="7" a="1"/>
  <c r="N149" i="7" s="1"/>
  <c r="AA94" i="4"/>
  <c r="O89" i="7" s="1" a="1"/>
  <c r="O89" i="7" s="1"/>
  <c r="N89" i="7" a="1"/>
  <c r="N89" i="7" s="1"/>
  <c r="AA368" i="4"/>
  <c r="O367" i="7" s="1" a="1"/>
  <c r="O367" i="7" s="1"/>
  <c r="N367" i="7" a="1"/>
  <c r="N367" i="7" s="1"/>
  <c r="AA404" i="4"/>
  <c r="O324" i="7" s="1" a="1"/>
  <c r="O324" i="7" s="1"/>
  <c r="N324" i="7" a="1"/>
  <c r="N324" i="7" s="1"/>
  <c r="AA176" i="4"/>
  <c r="F50" i="7"/>
  <c r="N173" i="7" a="1"/>
  <c r="N173" i="7" s="1"/>
  <c r="AA299" i="4"/>
  <c r="F69" i="7"/>
  <c r="N272" i="7" a="1"/>
  <c r="N272" i="7" s="1"/>
  <c r="AA426" i="4"/>
  <c r="O340" i="7" s="1" a="1"/>
  <c r="O340" i="7" s="1"/>
  <c r="N340" i="7" a="1"/>
  <c r="N340" i="7" s="1"/>
  <c r="AA165" i="4"/>
  <c r="O162" i="7" s="1" a="1"/>
  <c r="O162" i="7" s="1"/>
  <c r="N162" i="7" a="1"/>
  <c r="N162" i="7" s="1"/>
  <c r="AA352" i="4"/>
  <c r="O351" i="7" s="1" a="1"/>
  <c r="O351" i="7" s="1"/>
  <c r="N351" i="7" a="1"/>
  <c r="N351" i="7" s="1"/>
  <c r="AA281" i="4"/>
  <c r="O258" i="7" s="1" a="1"/>
  <c r="O258" i="7" s="1"/>
  <c r="N258" i="7" a="1"/>
  <c r="N258" i="7" s="1"/>
  <c r="AA211" i="4"/>
  <c r="O192" i="7" s="1" a="1"/>
  <c r="O192" i="7" s="1"/>
  <c r="N192" i="7" a="1"/>
  <c r="N192" i="7" s="1"/>
  <c r="AA382" i="4"/>
  <c r="O373" i="7" s="1" a="1"/>
  <c r="O373" i="7" s="1"/>
  <c r="N373" i="7" a="1"/>
  <c r="N373" i="7" s="1"/>
  <c r="AA120" i="4"/>
  <c r="O113" i="7" s="1" a="1"/>
  <c r="O113" i="7" s="1"/>
  <c r="N113" i="7" a="1"/>
  <c r="N113" i="7" s="1"/>
  <c r="AA151" i="4"/>
  <c r="F44" i="7"/>
  <c r="N141" i="7" a="1"/>
  <c r="N141" i="7" s="1"/>
  <c r="AA19" i="4"/>
  <c r="F22" i="7"/>
  <c r="N18" i="7" a="1"/>
  <c r="N18" i="7" s="1"/>
  <c r="AA122" i="4"/>
  <c r="O115" i="7" s="1" a="1"/>
  <c r="O115" i="7" s="1"/>
  <c r="N115" i="7" a="1"/>
  <c r="N115" i="7" s="1"/>
  <c r="AA334" i="4"/>
  <c r="O299" i="7" s="1" a="1"/>
  <c r="O299" i="7" s="1"/>
  <c r="N299" i="7" a="1"/>
  <c r="N299" i="7" s="1"/>
  <c r="AA71" i="4"/>
  <c r="O67" i="7" s="1" a="1"/>
  <c r="O67" i="7" s="1"/>
  <c r="N67" i="7" a="1"/>
  <c r="N67" i="7" s="1"/>
  <c r="AA243" i="4"/>
  <c r="F62" i="7"/>
  <c r="N226" i="7" a="1"/>
  <c r="N226" i="7" s="1"/>
  <c r="AA283" i="4"/>
  <c r="O249" i="7" s="1" a="1"/>
  <c r="O249" i="7" s="1"/>
  <c r="N249" i="7" a="1"/>
  <c r="N249" i="7" s="1"/>
  <c r="AA21" i="4"/>
  <c r="O21" i="7" s="1" a="1"/>
  <c r="O21" i="7" s="1"/>
  <c r="N21" i="7" a="1"/>
  <c r="N21" i="7" s="1"/>
  <c r="AA207" i="4"/>
  <c r="O188" i="7" s="1" a="1"/>
  <c r="O188" i="7" s="1"/>
  <c r="N188" i="7" a="1"/>
  <c r="N188" i="7" s="1"/>
  <c r="AA225" i="4"/>
  <c r="O205" i="7" s="1" a="1"/>
  <c r="O205" i="7" s="1"/>
  <c r="N205" i="7" a="1"/>
  <c r="N205" i="7" s="1"/>
  <c r="AA254" i="4"/>
  <c r="O209" i="7" s="1" a="1"/>
  <c r="O209" i="7" s="1"/>
  <c r="N209" i="7" a="1"/>
  <c r="N209" i="7" s="1"/>
  <c r="AA28" i="4"/>
  <c r="O28" i="7" s="1" a="1"/>
  <c r="O28" i="7" s="1"/>
  <c r="N28" i="7" a="1"/>
  <c r="N28" i="7" s="1"/>
  <c r="AA209" i="4"/>
  <c r="O190" i="7" s="1" a="1"/>
  <c r="O190" i="7" s="1"/>
  <c r="N190" i="7" a="1"/>
  <c r="N190" i="7" s="1"/>
  <c r="AA306" i="4"/>
  <c r="O279" i="7" s="1" a="1"/>
  <c r="O279" i="7" s="1"/>
  <c r="N279" i="7" a="1"/>
  <c r="N279" i="7" s="1"/>
  <c r="AA101" i="4"/>
  <c r="F34" i="7"/>
  <c r="N96" i="7" a="1"/>
  <c r="N96" i="7" s="1"/>
  <c r="AA168" i="4"/>
  <c r="F47" i="7"/>
  <c r="N165" i="7" a="1"/>
  <c r="N165" i="7" s="1"/>
  <c r="AA130" i="4"/>
  <c r="O123" i="7" s="1" a="1"/>
  <c r="O123" i="7" s="1"/>
  <c r="N123" i="7" a="1"/>
  <c r="N123" i="7" s="1"/>
  <c r="AA448" i="4"/>
  <c r="O411" i="7" s="1" a="1"/>
  <c r="O411" i="7" s="1"/>
  <c r="N411" i="7" a="1"/>
  <c r="N411" i="7" s="1"/>
  <c r="AA186" i="4"/>
  <c r="O148" i="7" s="1" a="1"/>
  <c r="O148" i="7" s="1"/>
  <c r="N148" i="7" a="1"/>
  <c r="N148" i="7" s="1"/>
  <c r="AA134" i="4"/>
  <c r="O127" i="7" s="1" a="1"/>
  <c r="O127" i="7" s="1"/>
  <c r="N127" i="7" a="1"/>
  <c r="N127" i="7" s="1"/>
  <c r="AA292" i="4"/>
  <c r="O265" i="7" s="1" a="1"/>
  <c r="O265" i="7" s="1"/>
  <c r="N265" i="7" a="1"/>
  <c r="N265" i="7" s="1"/>
  <c r="AA30" i="4"/>
  <c r="O29" i="7" s="1" a="1"/>
  <c r="O29" i="7" s="1"/>
  <c r="N29" i="7" a="1"/>
  <c r="N29" i="7" s="1"/>
  <c r="AA69" i="4"/>
  <c r="O65" i="7" s="1" a="1"/>
  <c r="O65" i="7" s="1"/>
  <c r="N65" i="7" a="1"/>
  <c r="N65" i="7" s="1"/>
  <c r="AA93" i="4"/>
  <c r="O88" i="7" s="1" a="1"/>
  <c r="O88" i="7" s="1"/>
  <c r="N88" i="7" a="1"/>
  <c r="N88" i="7" s="1"/>
  <c r="AA240" i="4"/>
  <c r="O223" i="7" s="1" a="1"/>
  <c r="O223" i="7" s="1"/>
  <c r="N223" i="7" a="1"/>
  <c r="N223" i="7" s="1"/>
  <c r="AA429" i="4"/>
  <c r="O343" i="7" s="1" a="1"/>
  <c r="O343" i="7" s="1"/>
  <c r="N343" i="7" a="1"/>
  <c r="N343" i="7" s="1"/>
  <c r="AA72" i="4"/>
  <c r="O68" i="7" s="1" a="1"/>
  <c r="O68" i="7" s="1"/>
  <c r="N68" i="7" a="1"/>
  <c r="N68" i="7" s="1"/>
  <c r="AA423" i="4"/>
  <c r="O338" i="7" s="1" a="1"/>
  <c r="O338" i="7" s="1"/>
  <c r="N338" i="7" a="1"/>
  <c r="N338" i="7" s="1"/>
  <c r="AA86" i="4"/>
  <c r="O73" i="7" s="1" a="1"/>
  <c r="O73" i="7" s="1"/>
  <c r="N73" i="7" a="1"/>
  <c r="N73" i="7" s="1"/>
  <c r="AA270" i="4"/>
  <c r="O236" i="7" s="1" a="1"/>
  <c r="O236" i="7" s="1"/>
  <c r="N236" i="7" a="1"/>
  <c r="N236" i="7" s="1"/>
  <c r="AA54" i="4"/>
  <c r="N52" i="7" a="1"/>
  <c r="N52" i="7" s="1"/>
  <c r="F26" i="7"/>
  <c r="AA157" i="4"/>
  <c r="O155" i="7" s="1" a="1"/>
  <c r="O155" i="7" s="1"/>
  <c r="N155" i="7" a="1"/>
  <c r="N155" i="7" s="1"/>
  <c r="AA166" i="4"/>
  <c r="O163" i="7" s="1" a="1"/>
  <c r="O163" i="7" s="1"/>
  <c r="N163" i="7" a="1"/>
  <c r="N163" i="7" s="1"/>
  <c r="AA128" i="4"/>
  <c r="O121" i="7" s="1" a="1"/>
  <c r="O121" i="7" s="1"/>
  <c r="N121" i="7" a="1"/>
  <c r="N121" i="7" s="1"/>
  <c r="AA335" i="4"/>
  <c r="O300" i="7" s="1" a="1"/>
  <c r="O300" i="7" s="1"/>
  <c r="N300" i="7" a="1"/>
  <c r="N300" i="7" s="1"/>
  <c r="AA456" i="4"/>
  <c r="O419" i="7" s="1" a="1"/>
  <c r="O419" i="7" s="1"/>
  <c r="N419" i="7" a="1"/>
  <c r="N419" i="7" s="1"/>
  <c r="AA115" i="4"/>
  <c r="O108" i="7" s="1" a="1"/>
  <c r="O108" i="7" s="1"/>
  <c r="N108" i="7" a="1"/>
  <c r="N108" i="7" s="1"/>
  <c r="AA52" i="4"/>
  <c r="O50" i="7" s="1" a="1"/>
  <c r="O50" i="7" s="1"/>
  <c r="N50" i="7" a="1"/>
  <c r="N50" i="7" s="1"/>
  <c r="AA220" i="4"/>
  <c r="O201" i="7" s="1" a="1"/>
  <c r="O201" i="7" s="1"/>
  <c r="N201" i="7" a="1"/>
  <c r="N201" i="7" s="1"/>
  <c r="AA383" i="4"/>
  <c r="O374" i="7" s="1" a="1"/>
  <c r="O374" i="7" s="1"/>
  <c r="N374" i="7" a="1"/>
  <c r="N374" i="7" s="1"/>
  <c r="AA267" i="4"/>
  <c r="O243" i="7" s="1" a="1"/>
  <c r="O243" i="7" s="1"/>
  <c r="N243" i="7" a="1"/>
  <c r="N243" i="7" s="1"/>
  <c r="AA282" i="4"/>
  <c r="O248" i="7" s="1" a="1"/>
  <c r="O248" i="7" s="1"/>
  <c r="N248" i="7" a="1"/>
  <c r="N248" i="7" s="1"/>
  <c r="AA117" i="4"/>
  <c r="O110" i="7" s="1" a="1"/>
  <c r="O110" i="7" s="1"/>
  <c r="N110" i="7" a="1"/>
  <c r="N110" i="7" s="1"/>
  <c r="AA175" i="4"/>
  <c r="O172" i="7" s="1" a="1"/>
  <c r="O172" i="7" s="1"/>
  <c r="N172" i="7" a="1"/>
  <c r="N172" i="7" s="1"/>
  <c r="AA264" i="4"/>
  <c r="O240" i="7" s="1" a="1"/>
  <c r="O240" i="7" s="1"/>
  <c r="N240" i="7" a="1"/>
  <c r="N240" i="7" s="1"/>
  <c r="AA369" i="4"/>
  <c r="O368" i="7" s="1" a="1"/>
  <c r="O368" i="7" s="1"/>
  <c r="N368" i="7" a="1"/>
  <c r="N368" i="7" s="1"/>
  <c r="AA108" i="4"/>
  <c r="O103" i="7" s="1" a="1"/>
  <c r="O103" i="7" s="1"/>
  <c r="N103" i="7" a="1"/>
  <c r="N103" i="7" s="1"/>
  <c r="AA204" i="4"/>
  <c r="O185" i="7" s="1" a="1"/>
  <c r="O185" i="7" s="1"/>
  <c r="N185" i="7" a="1"/>
  <c r="N185" i="7" s="1"/>
  <c r="AA113" i="4"/>
  <c r="F36" i="7"/>
  <c r="F8" i="7"/>
  <c r="N106" i="7" a="1"/>
  <c r="N106" i="7" s="1"/>
  <c r="AA284" i="4"/>
  <c r="O250" i="7" s="1" a="1"/>
  <c r="O250" i="7" s="1"/>
  <c r="N250" i="7" a="1"/>
  <c r="N250" i="7" s="1"/>
  <c r="AA150" i="4"/>
  <c r="F43" i="7"/>
  <c r="F9" i="7"/>
  <c r="N140" i="7" a="1"/>
  <c r="N140" i="7" s="1"/>
  <c r="AA11" i="4"/>
  <c r="O10" i="7" s="1" a="1"/>
  <c r="O10" i="7" s="1"/>
  <c r="N10" i="7" a="1"/>
  <c r="N10" i="7" s="1"/>
  <c r="AA451" i="4"/>
  <c r="O414" i="7" s="1" a="1"/>
  <c r="O414" i="7" s="1"/>
  <c r="N414" i="7" a="1"/>
  <c r="N414" i="7" s="1"/>
  <c r="AA189" i="4"/>
  <c r="O150" i="7" s="1" a="1"/>
  <c r="O150" i="7" s="1"/>
  <c r="N150" i="7" a="1"/>
  <c r="N150" i="7" s="1"/>
  <c r="AA295" i="4"/>
  <c r="O268" i="7" s="1" a="1"/>
  <c r="O268" i="7" s="1"/>
  <c r="N268" i="7" a="1"/>
  <c r="N268" i="7" s="1"/>
  <c r="AA33" i="4"/>
  <c r="O32" i="7" s="1" a="1"/>
  <c r="O32" i="7" s="1"/>
  <c r="N32" i="7" a="1"/>
  <c r="N32" i="7" s="1"/>
  <c r="AA441" i="4"/>
  <c r="O404" i="7" s="1" a="1"/>
  <c r="O404" i="7" s="1"/>
  <c r="N404" i="7" a="1"/>
  <c r="N404" i="7" s="1"/>
  <c r="AA64" i="4"/>
  <c r="O60" i="7" s="1" a="1"/>
  <c r="O60" i="7" s="1"/>
  <c r="N60" i="7" a="1"/>
  <c r="N60" i="7" s="1"/>
  <c r="AA301" i="4"/>
  <c r="O274" i="7" s="1" a="1"/>
  <c r="O274" i="7" s="1"/>
  <c r="N274" i="7" a="1"/>
  <c r="N274" i="7" s="1"/>
  <c r="AA39" i="4"/>
  <c r="O37" i="7" s="1" a="1"/>
  <c r="O37" i="7" s="1"/>
  <c r="N37" i="7" a="1"/>
  <c r="N37" i="7" s="1"/>
  <c r="AA210" i="4"/>
  <c r="O191" i="7" s="1" a="1"/>
  <c r="O191" i="7" s="1"/>
  <c r="N191" i="7" a="1"/>
  <c r="N191" i="7" s="1"/>
  <c r="AA26" i="4"/>
  <c r="O26" i="7" s="1" a="1"/>
  <c r="O26" i="7" s="1"/>
  <c r="N26" i="7" a="1"/>
  <c r="N26" i="7" s="1"/>
  <c r="AA17" i="4"/>
  <c r="O16" i="7" s="1" a="1"/>
  <c r="O16" i="7" s="1"/>
  <c r="N16" i="7" a="1"/>
  <c r="N16" i="7" s="1"/>
  <c r="AA142" i="4"/>
  <c r="O135" i="7" s="1" a="1"/>
  <c r="O135" i="7" s="1"/>
  <c r="N135" i="7" a="1"/>
  <c r="N135" i="7" s="1"/>
  <c r="AA312" i="4"/>
  <c r="F72" i="7"/>
  <c r="N285" i="7" a="1"/>
  <c r="N285" i="7" s="1"/>
  <c r="AA417" i="4"/>
  <c r="O334" i="7" s="1" a="1"/>
  <c r="O334" i="7" s="1"/>
  <c r="N334" i="7" a="1"/>
  <c r="N334" i="7" s="1"/>
  <c r="AA156" i="4"/>
  <c r="F45" i="7"/>
  <c r="N154" i="7" a="1"/>
  <c r="N154" i="7" s="1"/>
  <c r="AA241" i="4"/>
  <c r="O224" i="7" s="1" a="1"/>
  <c r="O224" i="7" s="1"/>
  <c r="N224" i="7" a="1"/>
  <c r="N224" i="7" s="1"/>
  <c r="AA333" i="4"/>
  <c r="O298" i="7" s="1" a="1"/>
  <c r="O298" i="7" s="1"/>
  <c r="N298" i="7" a="1"/>
  <c r="N298" i="7" s="1"/>
  <c r="AA70" i="4"/>
  <c r="O66" i="7" s="1" a="1"/>
  <c r="O66" i="7" s="1"/>
  <c r="N66" i="7" a="1"/>
  <c r="N66" i="7" s="1"/>
  <c r="AA373" i="4"/>
  <c r="O372" i="7" s="1" a="1"/>
  <c r="O372" i="7" s="1"/>
  <c r="N372" i="7" a="1"/>
  <c r="N372" i="7" s="1"/>
  <c r="AA436" i="4"/>
  <c r="O399" i="7" s="1" a="1"/>
  <c r="O399" i="7" s="1"/>
  <c r="N399" i="7" a="1"/>
  <c r="N399" i="7" s="1"/>
  <c r="AA43" i="4"/>
  <c r="O41" i="7" s="1" a="1"/>
  <c r="O41" i="7" s="1"/>
  <c r="N41" i="7" a="1"/>
  <c r="N41" i="7" s="1"/>
  <c r="AA380" i="4"/>
  <c r="O381" i="7" s="1" a="1"/>
  <c r="O381" i="7" s="1"/>
  <c r="N381" i="7" a="1"/>
  <c r="N381" i="7" s="1"/>
  <c r="AA362" i="4"/>
  <c r="O353" i="7" s="1" a="1"/>
  <c r="O353" i="7" s="1"/>
  <c r="N353" i="7" a="1"/>
  <c r="N353" i="7" s="1"/>
  <c r="AA466" i="4"/>
  <c r="O428" i="7" s="1" a="1"/>
  <c r="O428" i="7" s="1"/>
  <c r="N428" i="7" a="1"/>
  <c r="N428" i="7" s="1"/>
  <c r="AA40" i="4"/>
  <c r="F24" i="7"/>
  <c r="N38" i="7" a="1"/>
  <c r="N38" i="7" s="1"/>
  <c r="AA145" i="4"/>
  <c r="O137" i="7" s="1" a="1"/>
  <c r="O137" i="7" s="1"/>
  <c r="N137" i="7" a="1"/>
  <c r="N137" i="7" s="1"/>
  <c r="AA317" i="4"/>
  <c r="F73" i="7"/>
  <c r="F13" i="7"/>
  <c r="N289" i="7" a="1"/>
  <c r="N289" i="7" s="1"/>
  <c r="AA96" i="4"/>
  <c r="O91" i="7" s="1" a="1"/>
  <c r="O91" i="7" s="1"/>
  <c r="N91" i="7" a="1"/>
  <c r="N91" i="7" s="1"/>
  <c r="AA355" i="4"/>
  <c r="O356" i="7" s="1" a="1"/>
  <c r="O356" i="7" s="1"/>
  <c r="N356" i="7" a="1"/>
  <c r="N356" i="7" s="1"/>
  <c r="AA173" i="4"/>
  <c r="F49" i="7"/>
  <c r="N170" i="7" a="1"/>
  <c r="N170" i="7" s="1"/>
  <c r="AA388" i="4"/>
  <c r="O387" i="7" s="1" a="1"/>
  <c r="O387" i="7" s="1"/>
  <c r="N387" i="7" a="1"/>
  <c r="N387" i="7" s="1"/>
  <c r="AA418" i="4"/>
  <c r="O335" i="7" s="1" a="1"/>
  <c r="O335" i="7" s="1"/>
  <c r="N335" i="7" a="1"/>
  <c r="N335" i="7" s="1"/>
  <c r="AA263" i="4"/>
  <c r="O239" i="7" s="1" a="1"/>
  <c r="O239" i="7" s="1"/>
  <c r="N239" i="7" a="1"/>
  <c r="N239" i="7" s="1"/>
  <c r="AA310" i="4"/>
  <c r="O283" i="7" s="1" a="1"/>
  <c r="O283" i="7" s="1"/>
  <c r="N283" i="7" a="1"/>
  <c r="N283" i="7" s="1"/>
  <c r="AA269" i="4"/>
  <c r="O235" i="7" s="1" a="1"/>
  <c r="O235" i="7" s="1"/>
  <c r="N235" i="7" a="1"/>
  <c r="N235" i="7" s="1"/>
  <c r="AA7" i="4"/>
  <c r="N430" i="7"/>
  <c r="N6" i="7" a="1"/>
  <c r="N6" i="7" s="1"/>
  <c r="F93" i="7"/>
  <c r="F20" i="7"/>
  <c r="F6" i="7"/>
  <c r="AA177" i="4"/>
  <c r="O174" i="7" s="1" a="1"/>
  <c r="O174" i="7" s="1"/>
  <c r="N174" i="7" a="1"/>
  <c r="N174" i="7" s="1"/>
  <c r="AA77" i="4"/>
  <c r="O72" i="7" s="1" a="1"/>
  <c r="O72" i="7" s="1"/>
  <c r="N72" i="7" a="1"/>
  <c r="N72" i="7" s="1"/>
  <c r="AA217" i="4"/>
  <c r="O198" i="7" s="1" a="1"/>
  <c r="O198" i="7" s="1"/>
  <c r="N198" i="7" a="1"/>
  <c r="N198" i="7" s="1"/>
  <c r="AA339" i="4"/>
  <c r="O311" i="7" s="1" a="1"/>
  <c r="O311" i="7" s="1"/>
  <c r="N311" i="7" a="1"/>
  <c r="N311" i="7" s="1"/>
  <c r="AA147" i="4"/>
  <c r="O139" i="7" s="1" a="1"/>
  <c r="O139" i="7" s="1"/>
  <c r="N139" i="7" a="1"/>
  <c r="N139" i="7" s="1"/>
  <c r="AA346" i="4"/>
  <c r="F79" i="7"/>
  <c r="N316" i="7" a="1"/>
  <c r="N316" i="7" s="1"/>
  <c r="AA450" i="4"/>
  <c r="O413" i="7" s="1" a="1"/>
  <c r="O413" i="7" s="1"/>
  <c r="N413" i="7" a="1"/>
  <c r="N413" i="7" s="1"/>
  <c r="AA146" i="4"/>
  <c r="O138" i="7" s="1" a="1"/>
  <c r="O138" i="7" s="1"/>
  <c r="N138" i="7" a="1"/>
  <c r="N138" i="7" s="1"/>
  <c r="AA323" i="4"/>
  <c r="O302" i="7" s="1" a="1"/>
  <c r="O302" i="7" s="1"/>
  <c r="N302" i="7" a="1"/>
  <c r="N302" i="7" s="1"/>
  <c r="AA105" i="4"/>
  <c r="O100" i="7" s="1" a="1"/>
  <c r="O100" i="7" s="1"/>
  <c r="N100" i="7" a="1"/>
  <c r="N100" i="7" s="1"/>
  <c r="AA405" i="4"/>
  <c r="O325" i="7" s="1" a="1"/>
  <c r="O325" i="7" s="1"/>
  <c r="N325" i="7" a="1"/>
  <c r="N325" i="7" s="1"/>
  <c r="AA125" i="4"/>
  <c r="O118" i="7" s="1" a="1"/>
  <c r="O118" i="7" s="1"/>
  <c r="N118" i="7" a="1"/>
  <c r="N118" i="7" s="1"/>
  <c r="AA219" i="4"/>
  <c r="O200" i="7" s="1" a="1"/>
  <c r="O200" i="7" s="1"/>
  <c r="N200" i="7" a="1"/>
  <c r="N200" i="7" s="1"/>
  <c r="AA27" i="4"/>
  <c r="O27" i="7" s="1" a="1"/>
  <c r="O27" i="7" s="1"/>
  <c r="N27" i="7" a="1"/>
  <c r="N27" i="7" s="1"/>
  <c r="AA272" i="4"/>
  <c r="F66" i="7"/>
  <c r="N246" i="7" a="1"/>
  <c r="N246" i="7" s="1"/>
  <c r="AA377" i="4"/>
  <c r="O378" i="7" s="1" a="1"/>
  <c r="O378" i="7" s="1"/>
  <c r="N378" i="7" a="1"/>
  <c r="N378" i="7" s="1"/>
  <c r="AA121" i="4"/>
  <c r="O114" i="7" s="1" a="1"/>
  <c r="O114" i="7" s="1"/>
  <c r="N114" i="7" a="1"/>
  <c r="N114" i="7" s="1"/>
  <c r="AA371" i="4"/>
  <c r="O370" i="7" s="1" a="1"/>
  <c r="O370" i="7" s="1"/>
  <c r="N370" i="7" a="1"/>
  <c r="N370" i="7" s="1"/>
  <c r="AA227" i="4"/>
  <c r="F58" i="7"/>
  <c r="N211" i="7" a="1"/>
  <c r="N211" i="7" s="1"/>
  <c r="AA265" i="4"/>
  <c r="O241" i="7" s="1" a="1"/>
  <c r="O241" i="7" s="1"/>
  <c r="N241" i="7" a="1"/>
  <c r="N241" i="7" s="1"/>
  <c r="AA278" i="4"/>
  <c r="O255" i="7" s="1" a="1"/>
  <c r="O255" i="7" s="1"/>
  <c r="N255" i="7" a="1"/>
  <c r="N255" i="7" s="1"/>
  <c r="AA20" i="4"/>
  <c r="O19" i="7" s="1" a="1"/>
  <c r="O19" i="7" s="1"/>
  <c r="N19" i="7" a="1"/>
  <c r="N19" i="7" s="1"/>
  <c r="AA375" i="4"/>
  <c r="O376" i="7" s="1" a="1"/>
  <c r="O376" i="7" s="1"/>
  <c r="N376" i="7" a="1"/>
  <c r="N376" i="7" s="1"/>
  <c r="AA324" i="4"/>
  <c r="O303" i="7" s="1" a="1"/>
  <c r="O303" i="7" s="1"/>
  <c r="N303" i="7" a="1"/>
  <c r="N303" i="7" s="1"/>
  <c r="AA294" i="4"/>
  <c r="O267" i="7" s="1" a="1"/>
  <c r="O267" i="7" s="1"/>
  <c r="N267" i="7" a="1"/>
  <c r="N267" i="7" s="1"/>
  <c r="AA195" i="4"/>
  <c r="F51" i="7"/>
  <c r="F10" i="7"/>
  <c r="N176" i="7" a="1"/>
  <c r="N176" i="7" s="1"/>
  <c r="AA338" i="4"/>
  <c r="F77" i="7"/>
  <c r="N310" i="7" a="1"/>
  <c r="N310" i="7" s="1"/>
  <c r="AA216" i="4"/>
  <c r="F55" i="7"/>
  <c r="N197" i="7" a="1"/>
  <c r="N197" i="7" s="1"/>
  <c r="AA37" i="4"/>
  <c r="O35" i="7" s="1" a="1"/>
  <c r="O35" i="7" s="1"/>
  <c r="N35" i="7" a="1"/>
  <c r="N35" i="7" s="1"/>
  <c r="AA247" i="4"/>
  <c r="O230" i="7" s="1" a="1"/>
  <c r="O230" i="7" s="1"/>
  <c r="N230" i="7" a="1"/>
  <c r="N230" i="7" s="1"/>
  <c r="AA68" i="4"/>
  <c r="O64" i="7" s="1" a="1"/>
  <c r="O64" i="7" s="1"/>
  <c r="N64" i="7" a="1"/>
  <c r="N64" i="7" s="1"/>
  <c r="AA45" i="4"/>
  <c r="O43" i="7" s="1" a="1"/>
  <c r="O43" i="7" s="1"/>
  <c r="N43" i="7" a="1"/>
  <c r="N43" i="7" s="1"/>
  <c r="AA35" i="4"/>
  <c r="O34" i="7" s="1" a="1"/>
  <c r="O34" i="7" s="1"/>
  <c r="N34" i="7" a="1"/>
  <c r="N34" i="7" s="1"/>
  <c r="AA80" i="4"/>
  <c r="O77" i="7" s="1" a="1"/>
  <c r="O77" i="7" s="1"/>
  <c r="N77" i="7" a="1"/>
  <c r="N77" i="7" s="1"/>
  <c r="AA291" i="4"/>
  <c r="O264" i="7" s="1" a="1"/>
  <c r="O264" i="7" s="1"/>
  <c r="N264" i="7" a="1"/>
  <c r="N264" i="7" s="1"/>
  <c r="AA213" i="4"/>
  <c r="O194" i="7" s="1" a="1"/>
  <c r="O194" i="7" s="1"/>
  <c r="N194" i="7" a="1"/>
  <c r="N194" i="7" s="1"/>
  <c r="AA348" i="4"/>
  <c r="F80" i="7"/>
  <c r="N347" i="7" a="1"/>
  <c r="N347" i="7" s="1"/>
  <c r="AA385" i="4"/>
  <c r="O384" i="7" s="1" a="1"/>
  <c r="O384" i="7" s="1"/>
  <c r="N384" i="7" a="1"/>
  <c r="N384" i="7" s="1"/>
  <c r="AA38" i="4"/>
  <c r="O36" i="7" s="1" a="1"/>
  <c r="O36" i="7" s="1"/>
  <c r="N36" i="7" a="1"/>
  <c r="N36" i="7" s="1"/>
  <c r="AA78" i="4"/>
  <c r="O75" i="7" s="1" a="1"/>
  <c r="O75" i="7" s="1"/>
  <c r="N75" i="7" a="1"/>
  <c r="N75" i="7" s="1"/>
  <c r="AA66" i="4"/>
  <c r="O62" i="7" s="1" a="1"/>
  <c r="O62" i="7" s="1"/>
  <c r="N62" i="7" a="1"/>
  <c r="N62" i="7" s="1"/>
  <c r="AA206" i="4"/>
  <c r="O187" i="7" s="1" a="1"/>
  <c r="O187" i="7" s="1"/>
  <c r="N187" i="7" a="1"/>
  <c r="N187" i="7" s="1"/>
  <c r="AA311" i="4"/>
  <c r="O284" i="7" s="1" a="1"/>
  <c r="O284" i="7" s="1"/>
  <c r="N284" i="7" a="1"/>
  <c r="N284" i="7" s="1"/>
  <c r="AA49" i="4"/>
  <c r="O47" i="7" s="1" a="1"/>
  <c r="O47" i="7" s="1"/>
  <c r="N47" i="7" a="1"/>
  <c r="N47" i="7" s="1"/>
  <c r="AA161" i="4"/>
  <c r="O158" i="7" s="1" a="1"/>
  <c r="O158" i="7" s="1"/>
  <c r="N158" i="7" a="1"/>
  <c r="N158" i="7" s="1"/>
  <c r="AA85" i="4"/>
  <c r="O82" i="7" s="1" a="1"/>
  <c r="O82" i="7" s="1"/>
  <c r="N82" i="7" a="1"/>
  <c r="N82" i="7" s="1"/>
  <c r="AA232" i="4"/>
  <c r="O216" i="7" s="1" a="1"/>
  <c r="O216" i="7" s="1"/>
  <c r="N216" i="7" a="1"/>
  <c r="N216" i="7" s="1"/>
  <c r="AA366" i="4"/>
  <c r="O365" i="7" s="1" a="1"/>
  <c r="O365" i="7" s="1"/>
  <c r="N365" i="7" a="1"/>
  <c r="N365" i="7" s="1"/>
  <c r="AA103" i="4"/>
  <c r="O98" i="7" s="1" a="1"/>
  <c r="O98" i="7" s="1"/>
  <c r="N98" i="7" a="1"/>
  <c r="N98" i="7" s="1"/>
  <c r="AA229" i="4"/>
  <c r="O213" i="7" s="1" a="1"/>
  <c r="O213" i="7" s="1"/>
  <c r="N213" i="7" a="1"/>
  <c r="N213" i="7" s="1"/>
  <c r="AA144" i="4"/>
  <c r="F42" i="7"/>
  <c r="N136" i="7" a="1"/>
  <c r="N136" i="7" s="1"/>
  <c r="AA446" i="4"/>
  <c r="O409" i="7" s="1" a="1"/>
  <c r="O409" i="7" s="1"/>
  <c r="N409" i="7" a="1"/>
  <c r="N409" i="7" s="1"/>
  <c r="AA171" i="4"/>
  <c r="O168" i="7" s="1" a="1"/>
  <c r="O168" i="7" s="1"/>
  <c r="N168" i="7" a="1"/>
  <c r="N168" i="7" s="1"/>
  <c r="AA268" i="4"/>
  <c r="O244" i="7" s="1" a="1"/>
  <c r="O244" i="7" s="1"/>
  <c r="N244" i="7" a="1"/>
  <c r="N244" i="7" s="1"/>
  <c r="AA445" i="4"/>
  <c r="O408" i="7" s="1" a="1"/>
  <c r="O408" i="7" s="1"/>
  <c r="N408" i="7" a="1"/>
  <c r="N408" i="7" s="1"/>
  <c r="AA459" i="4"/>
  <c r="O422" i="7" s="1" a="1"/>
  <c r="O422" i="7" s="1"/>
  <c r="N422" i="7" a="1"/>
  <c r="N422" i="7" s="1"/>
  <c r="AA198" i="4"/>
  <c r="O179" i="7" s="1" a="1"/>
  <c r="O179" i="7" s="1"/>
  <c r="N179" i="7" a="1"/>
  <c r="N179" i="7" s="1"/>
  <c r="AA303" i="4"/>
  <c r="O276" i="7" s="1" a="1"/>
  <c r="O276" i="7" s="1"/>
  <c r="N276" i="7" a="1"/>
  <c r="N276" i="7" s="1"/>
  <c r="AA41" i="4"/>
  <c r="O39" i="7" s="1" a="1"/>
  <c r="O39" i="7" s="1"/>
  <c r="N39" i="7" a="1"/>
  <c r="N39" i="7" s="1"/>
  <c r="AA449" i="4"/>
  <c r="O412" i="7" s="1" a="1"/>
  <c r="O412" i="7" s="1"/>
  <c r="N412" i="7" a="1"/>
  <c r="N412" i="7" s="1"/>
  <c r="AA81" i="4"/>
  <c r="O78" i="7" s="1" a="1"/>
  <c r="O78" i="7" s="1"/>
  <c r="N78" i="7" a="1"/>
  <c r="N78" i="7" s="1"/>
  <c r="AA309" i="4"/>
  <c r="O282" i="7" s="1" a="1"/>
  <c r="O282" i="7" s="1"/>
  <c r="N282" i="7" a="1"/>
  <c r="N282" i="7" s="1"/>
  <c r="AA47" i="4"/>
  <c r="O45" i="7" s="1" a="1"/>
  <c r="O45" i="7" s="1"/>
  <c r="N45" i="7" a="1"/>
  <c r="N45" i="7" s="1"/>
  <c r="AA218" i="4"/>
  <c r="O199" i="7" s="1" a="1"/>
  <c r="O199" i="7" s="1"/>
  <c r="N199" i="7" a="1"/>
  <c r="N199" i="7" s="1"/>
  <c r="AA259" i="4"/>
  <c r="F65" i="7"/>
  <c r="N233" i="7" a="1"/>
  <c r="N233" i="7" s="1"/>
  <c r="AA437" i="4"/>
  <c r="O400" i="7" s="1" a="1"/>
  <c r="O400" i="7" s="1"/>
  <c r="N400" i="7" a="1"/>
  <c r="N400" i="7" s="1"/>
  <c r="AA58" i="4"/>
  <c r="F27" i="7"/>
  <c r="N56" i="7" a="1"/>
  <c r="N56" i="7" s="1"/>
  <c r="AA174" i="4"/>
  <c r="O171" i="7" s="1" a="1"/>
  <c r="O171" i="7" s="1"/>
  <c r="N171" i="7" a="1"/>
  <c r="N171" i="7" s="1"/>
  <c r="AA56" i="4"/>
  <c r="O54" i="7" s="1" a="1"/>
  <c r="O54" i="7" s="1"/>
  <c r="N54" i="7" a="1"/>
  <c r="N54" i="7" s="1"/>
  <c r="AA356" i="4"/>
  <c r="O357" i="7" s="1" a="1"/>
  <c r="O357" i="7" s="1"/>
  <c r="N357" i="7" a="1"/>
  <c r="N357" i="7" s="1"/>
  <c r="AA386" i="4"/>
  <c r="O385" i="7" s="1" a="1"/>
  <c r="O385" i="7" s="1"/>
  <c r="N385" i="7" a="1"/>
  <c r="N385" i="7" s="1"/>
  <c r="AA124" i="4"/>
  <c r="O117" i="7" s="1" a="1"/>
  <c r="O117" i="7" s="1"/>
  <c r="N117" i="7" a="1"/>
  <c r="N117" i="7" s="1"/>
  <c r="AA230" i="4"/>
  <c r="F59" i="7"/>
  <c r="N214" i="7" a="1"/>
  <c r="N214" i="7" s="1"/>
  <c r="AA376" i="4"/>
  <c r="O377" i="7" s="1" a="1"/>
  <c r="O377" i="7" s="1"/>
  <c r="N377" i="7" a="1"/>
  <c r="N377" i="7" s="1"/>
  <c r="AA379" i="4"/>
  <c r="O380" i="7" s="1" a="1"/>
  <c r="O380" i="7" s="1"/>
  <c r="N380" i="7" a="1"/>
  <c r="N380" i="7" s="1"/>
  <c r="AA236" i="4"/>
  <c r="O219" i="7" s="1" a="1"/>
  <c r="O219" i="7" s="1"/>
  <c r="N219" i="7" a="1"/>
  <c r="N219" i="7" s="1"/>
  <c r="AA412" i="4"/>
  <c r="O330" i="7" s="1" a="1"/>
  <c r="O330" i="7" s="1"/>
  <c r="N330" i="7" a="1"/>
  <c r="N330" i="7" s="1"/>
  <c r="AA406" i="4"/>
  <c r="O326" i="7" s="1" a="1"/>
  <c r="O326" i="7" s="1"/>
  <c r="N326" i="7" a="1"/>
  <c r="N326" i="7" s="1"/>
  <c r="AA184" i="4"/>
  <c r="O147" i="7" s="1" a="1"/>
  <c r="O147" i="7" s="1"/>
  <c r="N147" i="7" a="1"/>
  <c r="N147" i="7" s="1"/>
  <c r="AA133" i="4"/>
  <c r="O126" i="7" s="1" a="1"/>
  <c r="O126" i="7" s="1"/>
  <c r="N126" i="7" a="1"/>
  <c r="N126" i="7" s="1"/>
  <c r="AA353" i="4"/>
  <c r="O354" i="7" s="1" a="1"/>
  <c r="O354" i="7" s="1"/>
  <c r="N354" i="7" a="1"/>
  <c r="N354" i="7" s="1"/>
  <c r="AA92" i="4"/>
  <c r="O87" i="7" s="1" a="1"/>
  <c r="O87" i="7" s="1"/>
  <c r="N87" i="7" a="1"/>
  <c r="N87" i="7" s="1"/>
  <c r="AA395" i="4"/>
  <c r="F86" i="7"/>
  <c r="N394" i="7" a="1"/>
  <c r="N394" i="7" s="1"/>
  <c r="AA359" i="4"/>
  <c r="O360" i="7" s="1" a="1"/>
  <c r="O360" i="7" s="1"/>
  <c r="N360" i="7" a="1"/>
  <c r="N360" i="7" s="1"/>
  <c r="AA98" i="4"/>
  <c r="F33" i="7"/>
  <c r="N93" i="7" a="1"/>
  <c r="N93" i="7" s="1"/>
  <c r="AA307" i="4"/>
  <c r="F71" i="7"/>
  <c r="N280" i="7" a="1"/>
  <c r="N280" i="7" s="1"/>
  <c r="AA59" i="4"/>
  <c r="O57" i="7" s="1" a="1"/>
  <c r="O57" i="7" s="1"/>
  <c r="N57" i="7" a="1"/>
  <c r="N57" i="7" s="1"/>
  <c r="AA23" i="4"/>
  <c r="O23" i="7" s="1" a="1"/>
  <c r="O23" i="7" s="1"/>
  <c r="N23" i="7" a="1"/>
  <c r="N23" i="7" s="1"/>
  <c r="AA224" i="4"/>
  <c r="F57" i="7"/>
  <c r="N204" i="7" a="1"/>
  <c r="N204" i="7" s="1"/>
  <c r="AA296" i="4"/>
  <c r="F68" i="7"/>
  <c r="N269" i="7" a="1"/>
  <c r="N269" i="7" s="1"/>
  <c r="AA401" i="4"/>
  <c r="O321" i="7" s="1" a="1"/>
  <c r="O321" i="7" s="1"/>
  <c r="N321" i="7" a="1"/>
  <c r="N321" i="7" s="1"/>
  <c r="AA139" i="4"/>
  <c r="O132" i="7" s="1" a="1"/>
  <c r="O132" i="7" s="1"/>
  <c r="N132" i="7" a="1"/>
  <c r="N132" i="7" s="1"/>
  <c r="AA330" i="4"/>
  <c r="O295" i="7" s="1" a="1"/>
  <c r="O295" i="7" s="1"/>
  <c r="N295" i="7" a="1"/>
  <c r="N295" i="7" s="1"/>
  <c r="AA138" i="4"/>
  <c r="O131" i="7" s="1" a="1"/>
  <c r="O131" i="7" s="1"/>
  <c r="N131" i="7" a="1"/>
  <c r="N131" i="7" s="1"/>
  <c r="AA342" i="4"/>
  <c r="O314" i="7" s="1" a="1"/>
  <c r="O314" i="7" s="1"/>
  <c r="N314" i="7" a="1"/>
  <c r="N314" i="7" s="1"/>
  <c r="AA460" i="4"/>
  <c r="O423" i="7" s="1" a="1"/>
  <c r="O423" i="7" s="1"/>
  <c r="N423" i="7" a="1"/>
  <c r="N423" i="7" s="1"/>
  <c r="AA251" i="4"/>
  <c r="O207" i="7" s="1" a="1"/>
  <c r="O207" i="7" s="1"/>
  <c r="N207" i="7" a="1"/>
  <c r="N207" i="7" s="1"/>
  <c r="AA331" i="4"/>
  <c r="O296" i="7" s="1" a="1"/>
  <c r="O296" i="7" s="1"/>
  <c r="N296" i="7" a="1"/>
  <c r="N296" i="7" s="1"/>
  <c r="AA29" i="4"/>
  <c r="O20" i="7" s="1" a="1"/>
  <c r="O20" i="7" s="1"/>
  <c r="N20" i="7" a="1"/>
  <c r="N20" i="7" s="1"/>
  <c r="AA273" i="4"/>
  <c r="O247" i="7" s="1" a="1"/>
  <c r="O247" i="7" s="1"/>
  <c r="N247" i="7" a="1"/>
  <c r="N247" i="7" s="1"/>
  <c r="AA248" i="4"/>
  <c r="O231" i="7" s="1" a="1"/>
  <c r="O231" i="7" s="1"/>
  <c r="N231" i="7" a="1"/>
  <c r="N231" i="7" s="1"/>
  <c r="AA260" i="4"/>
  <c r="O234" i="7" s="1" a="1"/>
  <c r="O234" i="7" s="1"/>
  <c r="N234" i="7" a="1"/>
  <c r="N234" i="7" s="1"/>
  <c r="AA354" i="4"/>
  <c r="O355" i="7" s="1" a="1"/>
  <c r="O355" i="7" s="1"/>
  <c r="N355" i="7" a="1"/>
  <c r="N355" i="7" s="1"/>
  <c r="AA458" i="4"/>
  <c r="O421" i="7" s="1" a="1"/>
  <c r="O421" i="7" s="1"/>
  <c r="N421" i="7" a="1"/>
  <c r="N421" i="7" s="1"/>
  <c r="AA197" i="4"/>
  <c r="O178" i="7" s="1" a="1"/>
  <c r="O178" i="7" s="1"/>
  <c r="N178" i="7" a="1"/>
  <c r="N178" i="7" s="1"/>
  <c r="AA163" i="4"/>
  <c r="O160" i="7" s="1" a="1"/>
  <c r="O160" i="7" s="1"/>
  <c r="N160" i="7" a="1"/>
  <c r="N160" i="7" s="1"/>
  <c r="AA464" i="4"/>
  <c r="O426" i="7" s="1" a="1"/>
  <c r="O426" i="7" s="1"/>
  <c r="N426" i="7" a="1"/>
  <c r="N426" i="7" s="1"/>
  <c r="AA203" i="4"/>
  <c r="F53" i="7"/>
  <c r="N184" i="7" a="1"/>
  <c r="N184" i="7" s="1"/>
  <c r="AA374" i="4"/>
  <c r="O375" i="7" s="1" a="1"/>
  <c r="O375" i="7" s="1"/>
  <c r="N375" i="7" a="1"/>
  <c r="N375" i="7" s="1"/>
  <c r="AA87" i="4"/>
  <c r="O74" i="7" s="1" a="1"/>
  <c r="O74" i="7" s="1"/>
  <c r="N74" i="7" a="1"/>
  <c r="N74" i="7" s="1"/>
  <c r="AA413" i="4"/>
  <c r="O331" i="7" s="1" a="1"/>
  <c r="O331" i="7" s="1"/>
  <c r="N331" i="7" a="1"/>
  <c r="N331" i="7" s="1"/>
  <c r="AA152" i="4"/>
  <c r="O142" i="7" s="1" a="1"/>
  <c r="O142" i="7" s="1"/>
  <c r="N142" i="7" a="1"/>
  <c r="N142" i="7" s="1"/>
  <c r="AA126" i="4"/>
  <c r="O119" i="7" s="1" a="1"/>
  <c r="O119" i="7" s="1"/>
  <c r="N119" i="7" a="1"/>
  <c r="N119" i="7" s="1"/>
  <c r="AA360" i="4"/>
  <c r="O361" i="7" s="1" a="1"/>
  <c r="O361" i="7" s="1"/>
  <c r="N361" i="7" a="1"/>
  <c r="N361" i="7" s="1"/>
  <c r="AA234" i="4"/>
  <c r="F60" i="7"/>
  <c r="N217" i="7" a="1"/>
  <c r="N217" i="7" s="1"/>
  <c r="AA280" i="4"/>
  <c r="O257" i="7" s="1" a="1"/>
  <c r="O257" i="7" s="1"/>
  <c r="N257" i="7" a="1"/>
  <c r="N257" i="7" s="1"/>
  <c r="AA123" i="4"/>
  <c r="F38" i="7"/>
  <c r="N116" i="7" a="1"/>
  <c r="N116" i="7" s="1"/>
  <c r="AA8" i="4"/>
  <c r="F21" i="7"/>
  <c r="N7" i="7" a="1"/>
  <c r="N7" i="7" s="1"/>
  <c r="AA237" i="4"/>
  <c r="F61" i="7"/>
  <c r="N220" i="7" a="1"/>
  <c r="N220" i="7" s="1"/>
  <c r="AA391" i="4"/>
  <c r="O390" i="7" s="1" a="1"/>
  <c r="O390" i="7" s="1"/>
  <c r="N390" i="7" a="1"/>
  <c r="N390" i="7" s="1"/>
  <c r="AA129" i="4"/>
  <c r="O122" i="7" s="1" a="1"/>
  <c r="O122" i="7" s="1"/>
  <c r="N122" i="7" a="1"/>
  <c r="N122" i="7" s="1"/>
  <c r="AA159" i="4"/>
  <c r="O156" i="7" s="1" a="1"/>
  <c r="O156" i="7" s="1"/>
  <c r="N156" i="7" a="1"/>
  <c r="N156" i="7" s="1"/>
  <c r="AA300" i="4"/>
  <c r="O273" i="7" s="1" a="1"/>
  <c r="O273" i="7" s="1"/>
  <c r="N273" i="7" a="1"/>
  <c r="N273" i="7" s="1"/>
  <c r="AA340" i="4"/>
  <c r="O312" i="7" s="1" a="1"/>
  <c r="O312" i="7" s="1"/>
  <c r="N312" i="7" a="1"/>
  <c r="N312" i="7" s="1"/>
  <c r="AA289" i="4"/>
  <c r="O262" i="7" s="1" a="1"/>
  <c r="O262" i="7" s="1"/>
  <c r="N262" i="7" a="1"/>
  <c r="N262" i="7" s="1"/>
  <c r="AA34" i="4"/>
  <c r="O33" i="7" s="1" a="1"/>
  <c r="O33" i="7" s="1"/>
  <c r="N33" i="7" a="1"/>
  <c r="N33" i="7" s="1"/>
  <c r="AA457" i="4"/>
  <c r="O420" i="7" s="1" a="1"/>
  <c r="O420" i="7" s="1"/>
  <c r="N420" i="7" a="1"/>
  <c r="N420" i="7" s="1"/>
  <c r="AA99" i="4"/>
  <c r="O94" i="7" s="1" a="1"/>
  <c r="O94" i="7" s="1"/>
  <c r="N94" i="7" a="1"/>
  <c r="N94" i="7" s="1"/>
  <c r="AA318" i="4"/>
  <c r="F74" i="7"/>
  <c r="N290" i="7" a="1"/>
  <c r="N290" i="7" s="1"/>
  <c r="AA55" i="4"/>
  <c r="O53" i="7" s="1" a="1"/>
  <c r="O53" i="7" s="1"/>
  <c r="N53" i="7" a="1"/>
  <c r="N53" i="7" s="1"/>
  <c r="AA422" i="4"/>
  <c r="O337" i="7" s="1" a="1"/>
  <c r="O337" i="7" s="1"/>
  <c r="N337" i="7" a="1"/>
  <c r="N337" i="7" s="1"/>
  <c r="AA201" i="4"/>
  <c r="O182" i="7" s="1" a="1"/>
  <c r="O182" i="7" s="1"/>
  <c r="N182" i="7" a="1"/>
  <c r="N182" i="7" s="1"/>
  <c r="AA83" i="4"/>
  <c r="O80" i="7" s="1" a="1"/>
  <c r="O80" i="7" s="1"/>
  <c r="N80" i="7" a="1"/>
  <c r="N80" i="7" s="1"/>
  <c r="AA351" i="4"/>
  <c r="F81" i="7"/>
  <c r="N350" i="7" a="1"/>
  <c r="N350" i="7" s="1"/>
  <c r="AA443" i="4"/>
  <c r="F90" i="7"/>
  <c r="N406" i="7" a="1"/>
  <c r="N406" i="7" s="1"/>
  <c r="AA162" i="4"/>
  <c r="O159" i="7" s="1" a="1"/>
  <c r="O159" i="7" s="1"/>
  <c r="N159" i="7" a="1"/>
  <c r="N159" i="7" s="1"/>
  <c r="AA357" i="4"/>
  <c r="O358" i="7" s="1" a="1"/>
  <c r="O358" i="7" s="1"/>
  <c r="N358" i="7" a="1"/>
  <c r="N358" i="7" s="1"/>
  <c r="AA67" i="4"/>
  <c r="O63" i="7" s="1" a="1"/>
  <c r="O63" i="7" s="1"/>
  <c r="N63" i="7" a="1"/>
  <c r="N63" i="7" s="1"/>
  <c r="AA439" i="4"/>
  <c r="O402" i="7" s="1" a="1"/>
  <c r="O402" i="7" s="1"/>
  <c r="N402" i="7" a="1"/>
  <c r="N402" i="7" s="1"/>
  <c r="AA394" i="4"/>
  <c r="O393" i="7" s="1" a="1"/>
  <c r="O393" i="7" s="1"/>
  <c r="N393" i="7" a="1"/>
  <c r="N393" i="7" s="1"/>
  <c r="AA132" i="4"/>
  <c r="O125" i="7" s="1" a="1"/>
  <c r="O125" i="7" s="1"/>
  <c r="N125" i="7" a="1"/>
  <c r="N125" i="7" s="1"/>
  <c r="AA384" i="4"/>
  <c r="F84" i="7"/>
  <c r="N383" i="7" a="1"/>
  <c r="N383" i="7" s="1"/>
  <c r="AA321" i="4"/>
  <c r="F75" i="7"/>
  <c r="N293" i="7" a="1"/>
  <c r="N293" i="7" s="1"/>
  <c r="AA164" i="4"/>
  <c r="F46" i="7"/>
  <c r="N161" i="7" a="1"/>
  <c r="N161" i="7" s="1"/>
  <c r="AA12" i="4"/>
  <c r="O11" i="7" s="1" a="1"/>
  <c r="O11" i="7" s="1"/>
  <c r="N11" i="7" a="1"/>
  <c r="N11" i="7" s="1"/>
  <c r="AA432" i="4"/>
  <c r="O346" i="7" s="1" a="1"/>
  <c r="O346" i="7" s="1"/>
  <c r="N346" i="7" a="1"/>
  <c r="N346" i="7" s="1"/>
  <c r="AA293" i="4"/>
  <c r="O266" i="7" s="1" a="1"/>
  <c r="O266" i="7" s="1"/>
  <c r="N266" i="7" a="1"/>
  <c r="N266" i="7" s="1"/>
  <c r="AA190" i="4"/>
  <c r="O151" i="7" s="1" a="1"/>
  <c r="O151" i="7" s="1"/>
  <c r="N151" i="7" a="1"/>
  <c r="N151" i="7" s="1"/>
  <c r="AA363" i="4"/>
  <c r="F82" i="7"/>
  <c r="N362" i="7" a="1"/>
  <c r="N362" i="7" s="1"/>
  <c r="AA131" i="4"/>
  <c r="F39" i="7"/>
  <c r="N124" i="7" a="1"/>
  <c r="N124" i="7" s="1"/>
  <c r="AA24" i="4"/>
  <c r="O24" i="7" s="1" a="1"/>
  <c r="O24" i="7" s="1"/>
  <c r="N24" i="7" a="1"/>
  <c r="N24" i="7" s="1"/>
  <c r="AA46" i="4"/>
  <c r="O44" i="7" s="1" a="1"/>
  <c r="O44" i="7" s="1"/>
  <c r="N44" i="7" a="1"/>
  <c r="N44" i="7" s="1"/>
  <c r="AA349" i="4"/>
  <c r="O348" i="7" s="1" a="1"/>
  <c r="O348" i="7" s="1"/>
  <c r="N348" i="7" a="1"/>
  <c r="N348" i="7" s="1"/>
  <c r="AA76" i="4"/>
  <c r="F31" i="7"/>
  <c r="N71" i="7" a="1"/>
  <c r="N71" i="7" s="1"/>
  <c r="AA320" i="4"/>
  <c r="O292" i="7" s="1" a="1"/>
  <c r="O292" i="7" s="1"/>
  <c r="N292" i="7" a="1"/>
  <c r="N292" i="7" s="1"/>
  <c r="AA274" i="4"/>
  <c r="O251" i="7" s="1" a="1"/>
  <c r="O251" i="7" s="1"/>
  <c r="N251" i="7" a="1"/>
  <c r="N251" i="7" s="1"/>
  <c r="AA62" i="4"/>
  <c r="O58" i="7" s="1" a="1"/>
  <c r="O58" i="7" s="1"/>
  <c r="N58" i="7" a="1"/>
  <c r="N58" i="7" s="1"/>
  <c r="AA402" i="4"/>
  <c r="O322" i="7" s="1" a="1"/>
  <c r="O322" i="7" s="1"/>
  <c r="N322" i="7" a="1"/>
  <c r="N322" i="7" s="1"/>
  <c r="AA140" i="4"/>
  <c r="O133" i="7" s="1" a="1"/>
  <c r="O133" i="7" s="1"/>
  <c r="N133" i="7" a="1"/>
  <c r="N133" i="7" s="1"/>
  <c r="AA262" i="4"/>
  <c r="O238" i="7" s="1" a="1"/>
  <c r="O238" i="7" s="1"/>
  <c r="N238" i="7" a="1"/>
  <c r="N238" i="7" s="1"/>
  <c r="AA215" i="4"/>
  <c r="O196" i="7" s="1" a="1"/>
  <c r="O196" i="7" s="1"/>
  <c r="N196" i="7" a="1"/>
  <c r="N196" i="7" s="1"/>
  <c r="AA325" i="4"/>
  <c r="O304" i="7" s="1" a="1"/>
  <c r="O304" i="7" s="1"/>
  <c r="N304" i="7" a="1"/>
  <c r="N304" i="7" s="1"/>
  <c r="AA118" i="4"/>
  <c r="O111" i="7" s="1" a="1"/>
  <c r="O111" i="7" s="1"/>
  <c r="N111" i="7" a="1"/>
  <c r="N111" i="7" s="1"/>
  <c r="AA22" i="4"/>
  <c r="O22" i="7" s="1" a="1"/>
  <c r="O22" i="7" s="1"/>
  <c r="N22" i="7" a="1"/>
  <c r="N22" i="7" s="1"/>
  <c r="AA345" i="4"/>
  <c r="F14" i="7"/>
  <c r="F78" i="7"/>
  <c r="N315" i="7" a="1"/>
  <c r="N315" i="7" s="1"/>
  <c r="AA390" i="4"/>
  <c r="F85" i="7"/>
  <c r="N389" i="7" a="1"/>
  <c r="N389" i="7" s="1"/>
  <c r="AA313" i="4"/>
  <c r="O286" i="7" s="1" a="1"/>
  <c r="O286" i="7" s="1"/>
  <c r="N286" i="7" a="1"/>
  <c r="N286" i="7" s="1"/>
  <c r="AA302" i="4"/>
  <c r="F70" i="7"/>
  <c r="N275" i="7" a="1"/>
  <c r="N275" i="7" s="1"/>
  <c r="AA431" i="4"/>
  <c r="O345" i="7" s="1" a="1"/>
  <c r="O345" i="7" s="1"/>
  <c r="N345" i="7" a="1"/>
  <c r="N345" i="7" s="1"/>
  <c r="AA79" i="4"/>
  <c r="O76" i="7" s="1" a="1"/>
  <c r="O76" i="7" s="1"/>
  <c r="N76" i="7" a="1"/>
  <c r="N76" i="7" s="1"/>
  <c r="AA381" i="4"/>
  <c r="O382" i="7" s="1" a="1"/>
  <c r="O382" i="7" s="1"/>
  <c r="N382" i="7" a="1"/>
  <c r="N382" i="7" s="1"/>
  <c r="AA119" i="4"/>
  <c r="O112" i="7" s="1" a="1"/>
  <c r="O112" i="7" s="1"/>
  <c r="N112" i="7" a="1"/>
  <c r="N112" i="7" s="1"/>
  <c r="AA238" i="4"/>
  <c r="O221" i="7" s="1" a="1"/>
  <c r="O221" i="7" s="1"/>
  <c r="N221" i="7" a="1"/>
  <c r="N221" i="7" s="1"/>
  <c r="AA245" i="4"/>
  <c r="O228" i="7" s="1" a="1"/>
  <c r="O228" i="7" s="1"/>
  <c r="N228" i="7" a="1"/>
  <c r="N228" i="7" s="1"/>
  <c r="AA411" i="4"/>
  <c r="O329" i="7" s="1" a="1"/>
  <c r="O329" i="7" s="1"/>
  <c r="N329" i="7" a="1"/>
  <c r="N329" i="7" s="1"/>
  <c r="AA244" i="4"/>
  <c r="O227" i="7" s="1" a="1"/>
  <c r="O227" i="7" s="1"/>
  <c r="N227" i="7" a="1"/>
  <c r="N227" i="7" s="1"/>
  <c r="AA428" i="4"/>
  <c r="O342" i="7" s="1" a="1"/>
  <c r="O342" i="7" s="1"/>
  <c r="N342" i="7" a="1"/>
  <c r="N342" i="7" s="1"/>
  <c r="AA414" i="4"/>
  <c r="O332" i="7" s="1" a="1"/>
  <c r="O332" i="7" s="1"/>
  <c r="N332" i="7" a="1"/>
  <c r="N332" i="7" s="1"/>
  <c r="AA153" i="4"/>
  <c r="O143" i="7" s="1" a="1"/>
  <c r="O143" i="7" s="1"/>
  <c r="N143" i="7" a="1"/>
  <c r="N143" i="7" s="1"/>
  <c r="AA454" i="4"/>
  <c r="N417" i="7" a="1"/>
  <c r="N417" i="7" s="1"/>
  <c r="F91" i="7"/>
  <c r="N416" i="7" a="1"/>
  <c r="N416" i="7" s="1"/>
  <c r="AA192" i="4"/>
  <c r="O152" i="7" s="1" a="1"/>
  <c r="O152" i="7" s="1"/>
  <c r="N152" i="7" a="1"/>
  <c r="N152" i="7" s="1"/>
  <c r="AA258" i="4"/>
  <c r="F64" i="7"/>
  <c r="F12" i="7"/>
  <c r="N232" i="7" a="1"/>
  <c r="N232" i="7" s="1"/>
  <c r="AA199" i="4"/>
  <c r="O180" i="7" s="1" a="1"/>
  <c r="O180" i="7" s="1"/>
  <c r="N180" i="7" a="1"/>
  <c r="N180" i="7" s="1"/>
  <c r="AA10" i="4"/>
  <c r="O9" i="7" s="1" a="1"/>
  <c r="O9" i="7" s="1"/>
  <c r="N9" i="7" a="1"/>
  <c r="N9" i="7" s="1"/>
  <c r="AA32" i="4"/>
  <c r="O31" i="7" s="1" a="1"/>
  <c r="O31" i="7" s="1"/>
  <c r="N31" i="7" a="1"/>
  <c r="N31" i="7" s="1"/>
  <c r="AA104" i="4"/>
  <c r="O99" i="7" s="1" a="1"/>
  <c r="O99" i="7" s="1"/>
  <c r="N99" i="7" a="1"/>
  <c r="N99" i="7" s="1"/>
  <c r="AA91" i="4"/>
  <c r="O86" i="7" s="1" a="1"/>
  <c r="O86" i="7" s="1"/>
  <c r="N86" i="7" a="1"/>
  <c r="N86" i="7" s="1"/>
  <c r="AA170" i="4"/>
  <c r="F48" i="7"/>
  <c r="N167" i="7" a="1"/>
  <c r="N167" i="7" s="1"/>
  <c r="AA266" i="4"/>
  <c r="O242" i="7" s="1" a="1"/>
  <c r="O242" i="7" s="1"/>
  <c r="N242" i="7" a="1"/>
  <c r="N242" i="7" s="1"/>
  <c r="AA341" i="4"/>
  <c r="O313" i="7" s="1" a="1"/>
  <c r="O313" i="7" s="1"/>
  <c r="N313" i="7" a="1"/>
  <c r="N313" i="7" s="1"/>
  <c r="AA110" i="4"/>
  <c r="O105" i="7" s="1" a="1"/>
  <c r="O105" i="7" s="1"/>
  <c r="N105" i="7" a="1"/>
  <c r="N105" i="7" s="1"/>
  <c r="AA75" i="4"/>
  <c r="F30" i="7"/>
  <c r="F7" i="7"/>
  <c r="N70" i="7" a="1"/>
  <c r="N70" i="7" s="1"/>
  <c r="AA181" i="4"/>
  <c r="O145" i="7" s="1" a="1"/>
  <c r="O145" i="7" s="1"/>
  <c r="N145" i="7" a="1"/>
  <c r="N145" i="7" s="1"/>
  <c r="AA287" i="4"/>
  <c r="F67" i="7"/>
  <c r="N260" i="7" a="1"/>
  <c r="N260" i="7" s="1"/>
  <c r="AA25" i="4"/>
  <c r="O25" i="7" s="1" a="1"/>
  <c r="O25" i="7" s="1"/>
  <c r="N25" i="7" a="1"/>
  <c r="N25" i="7" s="1"/>
  <c r="AA48" i="4"/>
  <c r="O46" i="7" s="1" a="1"/>
  <c r="O46" i="7" s="1"/>
  <c r="N46" i="7" a="1"/>
  <c r="N46" i="7" s="1"/>
  <c r="AA31" i="4"/>
  <c r="F23" i="7"/>
  <c r="N30" i="7" a="1"/>
  <c r="N30" i="7" s="1"/>
  <c r="AA463" i="4"/>
  <c r="O425" i="7" s="1" a="1"/>
  <c r="O425" i="7" s="1"/>
  <c r="N425" i="7" a="1"/>
  <c r="N425" i="7" s="1"/>
  <c r="AA202" i="4"/>
  <c r="O183" i="7" s="1" a="1"/>
  <c r="O183" i="7" s="1"/>
  <c r="N183" i="7" a="1"/>
  <c r="N183" i="7" s="1"/>
  <c r="AA167" i="4"/>
  <c r="O164" i="7" s="1" a="1"/>
  <c r="O164" i="7" s="1"/>
  <c r="N164" i="7" a="1"/>
  <c r="N164" i="7" s="1"/>
  <c r="AA242" i="4"/>
  <c r="O225" i="7" s="1" a="1"/>
  <c r="O225" i="7" s="1"/>
  <c r="N225" i="7" a="1"/>
  <c r="N225" i="7" s="1"/>
  <c r="AA396" i="4"/>
  <c r="O395" i="7" s="1" a="1"/>
  <c r="O395" i="7" s="1"/>
  <c r="N395" i="7" a="1"/>
  <c r="N395" i="7" s="1"/>
  <c r="AA193" i="4"/>
  <c r="O153" i="7" s="1" a="1"/>
  <c r="O153" i="7" s="1"/>
  <c r="N153" i="7" a="1"/>
  <c r="N153" i="7" s="1"/>
  <c r="AA435" i="4"/>
  <c r="F89" i="7"/>
  <c r="N398" i="7" a="1"/>
  <c r="N398" i="7" s="1"/>
  <c r="AA231" i="4"/>
  <c r="O215" i="7" s="1" a="1"/>
  <c r="O215" i="7" s="1"/>
  <c r="N215" i="7" a="1"/>
  <c r="N215" i="7" s="1"/>
  <c r="AA336" i="4"/>
  <c r="O301" i="7" s="1" a="1"/>
  <c r="O301" i="7" s="1"/>
  <c r="N301" i="7" a="1"/>
  <c r="N301" i="7" s="1"/>
  <c r="AA73" i="4"/>
  <c r="F29" i="7"/>
  <c r="N69" i="7" a="1"/>
  <c r="N69" i="7" s="1"/>
  <c r="AA16" i="4"/>
  <c r="O15" i="7" s="1" a="1"/>
  <c r="O15" i="7" s="1"/>
  <c r="N15" i="7" a="1"/>
  <c r="N15" i="7" s="1"/>
  <c r="AA277" i="4"/>
  <c r="O254" i="7" s="1" a="1"/>
  <c r="O254" i="7" s="1"/>
  <c r="N254" i="7" a="1"/>
  <c r="N254" i="7" s="1"/>
  <c r="AA15" i="4"/>
  <c r="O14" i="7" s="1" a="1"/>
  <c r="O14" i="7" s="1"/>
  <c r="N14" i="7" a="1"/>
  <c r="N14" i="7" s="1"/>
  <c r="AA447" i="4"/>
  <c r="O410" i="7" s="1" a="1"/>
  <c r="O410" i="7" s="1"/>
  <c r="N410" i="7" a="1"/>
  <c r="N410" i="7" s="1"/>
  <c r="AA226" i="4"/>
  <c r="O206" i="7" s="1" a="1"/>
  <c r="O206" i="7" s="1"/>
  <c r="N206" i="7" a="1"/>
  <c r="N206" i="7" s="1"/>
  <c r="AA364" i="4"/>
  <c r="O363" i="7" s="1" a="1"/>
  <c r="O363" i="7" s="1"/>
  <c r="N363" i="7" a="1"/>
  <c r="N363" i="7" s="1"/>
  <c r="AA42" i="4"/>
  <c r="O40" i="7" s="1" a="1"/>
  <c r="O40" i="7" s="1"/>
  <c r="N40" i="7" a="1"/>
  <c r="N40" i="7" s="1"/>
  <c r="AA365" i="4"/>
  <c r="O364" i="7" s="1" a="1"/>
  <c r="O364" i="7" s="1"/>
  <c r="N364" i="7" a="1"/>
  <c r="N364" i="7" s="1"/>
  <c r="AA288" i="4"/>
  <c r="O261" i="7" s="1" a="1"/>
  <c r="O261" i="7" s="1"/>
  <c r="N261" i="7" a="1"/>
  <c r="N261" i="7" s="1"/>
  <c r="AA393" i="4"/>
  <c r="O392" i="7" s="1" a="1"/>
  <c r="O392" i="7" s="1"/>
  <c r="N392" i="7" a="1"/>
  <c r="N392" i="7" s="1"/>
  <c r="AA399" i="4"/>
  <c r="O318" i="7" s="1" a="1"/>
  <c r="O318" i="7" s="1"/>
  <c r="N318" i="7" a="1"/>
  <c r="N318" i="7" s="1"/>
  <c r="AA137" i="4"/>
  <c r="F40" i="7"/>
  <c r="N130" i="7" a="1"/>
  <c r="N130" i="7" s="1"/>
  <c r="AA183" i="4"/>
  <c r="O146" i="7" s="1" a="1"/>
  <c r="O146" i="7" s="1"/>
  <c r="N146" i="7" a="1"/>
  <c r="N146" i="7" s="1"/>
  <c r="AA308" i="4"/>
  <c r="O281" i="7" s="1" a="1"/>
  <c r="O281" i="7" s="1"/>
  <c r="N281" i="7" a="1"/>
  <c r="N281" i="7" s="1"/>
  <c r="AA88" i="4"/>
  <c r="O83" i="7" s="1" a="1"/>
  <c r="O83" i="7" s="1"/>
  <c r="N83" i="7" a="1"/>
  <c r="N83" i="7" s="1"/>
  <c r="AA305" i="4"/>
  <c r="O278" i="7" s="1" a="1"/>
  <c r="O278" i="7" s="1"/>
  <c r="N278" i="7" a="1"/>
  <c r="N278" i="7" s="1"/>
  <c r="AA102" i="4"/>
  <c r="O97" i="7" s="1" a="1"/>
  <c r="O97" i="7" s="1"/>
  <c r="N97" i="7" a="1"/>
  <c r="N97" i="7" s="1"/>
  <c r="AA285" i="4"/>
  <c r="O259" i="7" s="1" a="1"/>
  <c r="O259" i="7" s="1"/>
  <c r="N259" i="7" a="1"/>
  <c r="N259" i="7" s="1"/>
  <c r="AA214" i="4"/>
  <c r="O195" i="7" s="1" a="1"/>
  <c r="O195" i="7" s="1"/>
  <c r="N195" i="7" a="1"/>
  <c r="N195" i="7" s="1"/>
  <c r="AA57" i="4"/>
  <c r="O55" i="7" s="1" a="1"/>
  <c r="O55" i="7" s="1"/>
  <c r="N55" i="7" a="1"/>
  <c r="N55" i="7" s="1"/>
  <c r="AA465" i="4"/>
  <c r="O427" i="7" s="1" a="1"/>
  <c r="O427" i="7" s="1"/>
  <c r="N427" i="7" a="1"/>
  <c r="N427" i="7" s="1"/>
  <c r="AA107" i="4"/>
  <c r="F35" i="7"/>
  <c r="N102" i="7" a="1"/>
  <c r="N102" i="7" s="1"/>
  <c r="AA326" i="4"/>
  <c r="O305" i="7" s="1" a="1"/>
  <c r="O305" i="7" s="1"/>
  <c r="N305" i="7" a="1"/>
  <c r="N305" i="7" s="1"/>
  <c r="AA63" i="4"/>
  <c r="F28" i="7"/>
  <c r="N59" i="7" a="1"/>
  <c r="N59" i="7" s="1"/>
  <c r="AA387" i="4"/>
  <c r="O386" i="7" s="1" a="1"/>
  <c r="O386" i="7" s="1"/>
  <c r="N386" i="7" a="1"/>
  <c r="N386" i="7" s="1"/>
  <c r="AA235" i="4"/>
  <c r="O218" i="7" s="1" a="1"/>
  <c r="O218" i="7" s="1"/>
  <c r="N218" i="7" a="1"/>
  <c r="N218" i="7" s="1"/>
  <c r="AA275" i="4"/>
  <c r="O252" i="7" s="1" a="1"/>
  <c r="O252" i="7" s="1"/>
  <c r="N252" i="7" a="1"/>
  <c r="N252" i="7" s="1"/>
  <c r="AA13" i="4"/>
  <c r="O12" i="7" s="1" a="1"/>
  <c r="O12" i="7" s="1"/>
  <c r="N12" i="7" a="1"/>
  <c r="N12" i="7" s="1"/>
  <c r="AA141" i="4"/>
  <c r="F41" i="7"/>
  <c r="N134" i="7" a="1"/>
  <c r="N134" i="7" s="1"/>
  <c r="AA279" i="4"/>
  <c r="O256" i="7" s="1" a="1"/>
  <c r="O256" i="7" s="1"/>
  <c r="N256" i="7" a="1"/>
  <c r="N256" i="7" s="1"/>
  <c r="AA246" i="4"/>
  <c r="F63" i="7"/>
  <c r="N229" i="7" a="1"/>
  <c r="N229" i="7" s="1"/>
  <c r="AA392" i="4"/>
  <c r="O391" i="7" s="1" a="1"/>
  <c r="O391" i="7" s="1"/>
  <c r="N391" i="7" a="1"/>
  <c r="N391" i="7" s="1"/>
  <c r="AA452" i="4"/>
  <c r="O415" i="7" s="1" a="1"/>
  <c r="O415" i="7" s="1"/>
  <c r="N415" i="7" a="1"/>
  <c r="N415" i="7" s="1"/>
  <c r="AA252" i="4"/>
  <c r="O208" i="7" s="1" a="1"/>
  <c r="O208" i="7" s="1"/>
  <c r="N208" i="7" a="1"/>
  <c r="N208" i="7" s="1"/>
  <c r="AA298" i="4"/>
  <c r="O271" i="7" s="1" a="1"/>
  <c r="O271" i="7" s="1"/>
  <c r="N271" i="7" a="1"/>
  <c r="N271" i="7" s="1"/>
  <c r="AA358" i="4"/>
  <c r="O359" i="7" s="1" a="1"/>
  <c r="O359" i="7" s="1"/>
  <c r="N359" i="7" a="1"/>
  <c r="N359" i="7" s="1"/>
  <c r="AA97" i="4"/>
  <c r="O92" i="7" s="1" a="1"/>
  <c r="O92" i="7" s="1"/>
  <c r="N92" i="7" a="1"/>
  <c r="N92" i="7" s="1"/>
  <c r="AA397" i="4"/>
  <c r="F87" i="7"/>
  <c r="N396" i="7" a="1"/>
  <c r="N396" i="7" s="1"/>
  <c r="AA135" i="4"/>
  <c r="O128" i="7" s="1" a="1"/>
  <c r="O128" i="7" s="1"/>
  <c r="N128" i="7" a="1"/>
  <c r="N128" i="7" s="1"/>
  <c r="AA50" i="4"/>
  <c r="F25" i="7"/>
  <c r="N48" i="7" a="1"/>
  <c r="N48" i="7" s="1"/>
  <c r="AA109" i="4"/>
  <c r="O104" i="7" s="1" a="1"/>
  <c r="O104" i="7" s="1"/>
  <c r="N104" i="7" a="1"/>
  <c r="N104" i="7" s="1"/>
  <c r="AA461" i="4"/>
  <c r="F92" i="7"/>
  <c r="N424" i="7" a="1"/>
  <c r="N424" i="7" s="1"/>
  <c r="Z96" i="3"/>
  <c r="Z94" i="3"/>
  <c r="Z95" i="3"/>
  <c r="G81" i="7" l="1"/>
  <c r="O350" i="7" a="1"/>
  <c r="O350" i="7" s="1"/>
  <c r="G87" i="7"/>
  <c r="O396" i="7" a="1"/>
  <c r="O396" i="7" s="1"/>
  <c r="G23" i="7"/>
  <c r="O30" i="7" a="1"/>
  <c r="O30" i="7" s="1"/>
  <c r="G85" i="7"/>
  <c r="O389" i="7" a="1"/>
  <c r="O389" i="7" s="1"/>
  <c r="G84" i="7"/>
  <c r="O383" i="7" a="1"/>
  <c r="O383" i="7" s="1"/>
  <c r="O116" i="7" a="1"/>
  <c r="O116" i="7" s="1"/>
  <c r="G38" i="7"/>
  <c r="G59" i="7"/>
  <c r="O214" i="7" a="1"/>
  <c r="O214" i="7" s="1"/>
  <c r="G45" i="7"/>
  <c r="O154" i="7" a="1"/>
  <c r="O154" i="7" s="1"/>
  <c r="G34" i="7"/>
  <c r="O96" i="7" a="1"/>
  <c r="O96" i="7" s="1"/>
  <c r="G69" i="7"/>
  <c r="O272" i="7" a="1"/>
  <c r="O272" i="7" s="1"/>
  <c r="G83" i="7"/>
  <c r="O371" i="7" a="1"/>
  <c r="O371" i="7" s="1"/>
  <c r="G40" i="7"/>
  <c r="O130" i="7" a="1"/>
  <c r="O130" i="7" s="1"/>
  <c r="G89" i="7"/>
  <c r="O398" i="7" a="1"/>
  <c r="O398" i="7" s="1"/>
  <c r="G68" i="7"/>
  <c r="O269" i="7" a="1"/>
  <c r="O269" i="7" s="1"/>
  <c r="G79" i="7"/>
  <c r="O316" i="7" a="1"/>
  <c r="O316" i="7" s="1"/>
  <c r="O430" i="7"/>
  <c r="G93" i="7"/>
  <c r="G20" i="7"/>
  <c r="G6" i="7"/>
  <c r="O6" i="7" a="1"/>
  <c r="O6" i="7" s="1"/>
  <c r="G36" i="7"/>
  <c r="G8" i="7"/>
  <c r="O106" i="7" a="1"/>
  <c r="O106" i="7" s="1"/>
  <c r="G65" i="7"/>
  <c r="O233" i="7" a="1"/>
  <c r="O233" i="7" s="1"/>
  <c r="G25" i="7"/>
  <c r="O48" i="7" a="1"/>
  <c r="O48" i="7" s="1"/>
  <c r="G70" i="7"/>
  <c r="O275" i="7" a="1"/>
  <c r="O275" i="7" s="1"/>
  <c r="O71" i="7" a="1"/>
  <c r="O71" i="7" s="1"/>
  <c r="G31" i="7"/>
  <c r="G71" i="7"/>
  <c r="O280" i="7" a="1"/>
  <c r="O280" i="7" s="1"/>
  <c r="G86" i="7"/>
  <c r="O394" i="7" a="1"/>
  <c r="O394" i="7" s="1"/>
  <c r="G24" i="7"/>
  <c r="O38" i="7" a="1"/>
  <c r="O38" i="7" s="1"/>
  <c r="G9" i="7"/>
  <c r="G43" i="7"/>
  <c r="O140" i="7" a="1"/>
  <c r="O140" i="7" s="1"/>
  <c r="G62" i="7"/>
  <c r="O226" i="7" a="1"/>
  <c r="O226" i="7" s="1"/>
  <c r="G50" i="7"/>
  <c r="O173" i="7" a="1"/>
  <c r="O173" i="7" s="1"/>
  <c r="O417" i="7" a="1"/>
  <c r="O417" i="7" s="1"/>
  <c r="G91" i="7"/>
  <c r="O416" i="7" a="1"/>
  <c r="O416" i="7" s="1"/>
  <c r="G77" i="7"/>
  <c r="O310" i="7" a="1"/>
  <c r="O310" i="7" s="1"/>
  <c r="G41" i="7"/>
  <c r="O134" i="7" a="1"/>
  <c r="O134" i="7" s="1"/>
  <c r="G35" i="7"/>
  <c r="O102" i="7" a="1"/>
  <c r="O102" i="7" s="1"/>
  <c r="G64" i="7"/>
  <c r="G12" i="7"/>
  <c r="O232" i="7" a="1"/>
  <c r="O232" i="7" s="1"/>
  <c r="G78" i="7"/>
  <c r="G14" i="7"/>
  <c r="O315" i="7" a="1"/>
  <c r="O315" i="7" s="1"/>
  <c r="G39" i="7"/>
  <c r="O124" i="7" a="1"/>
  <c r="O124" i="7" s="1"/>
  <c r="G53" i="7"/>
  <c r="O184" i="7" a="1"/>
  <c r="O184" i="7" s="1"/>
  <c r="G57" i="7"/>
  <c r="O204" i="7" a="1"/>
  <c r="O204" i="7" s="1"/>
  <c r="G80" i="7"/>
  <c r="O347" i="7" a="1"/>
  <c r="O347" i="7" s="1"/>
  <c r="F16" i="7"/>
  <c r="G22" i="7"/>
  <c r="O18" i="7" a="1"/>
  <c r="O18" i="7" s="1"/>
  <c r="G88" i="7"/>
  <c r="G15" i="7"/>
  <c r="O397" i="7" a="1"/>
  <c r="O397" i="7" s="1"/>
  <c r="G29" i="7"/>
  <c r="O69" i="7" a="1"/>
  <c r="O69" i="7" s="1"/>
  <c r="G46" i="7"/>
  <c r="O161" i="7" a="1"/>
  <c r="O161" i="7" s="1"/>
  <c r="G32" i="7"/>
  <c r="O85" i="7" a="1"/>
  <c r="O85" i="7" s="1"/>
  <c r="G30" i="7"/>
  <c r="G7" i="7"/>
  <c r="O70" i="7" a="1"/>
  <c r="O70" i="7" s="1"/>
  <c r="G75" i="7"/>
  <c r="O293" i="7" a="1"/>
  <c r="O293" i="7" s="1"/>
  <c r="G74" i="7"/>
  <c r="O290" i="7" a="1"/>
  <c r="O290" i="7" s="1"/>
  <c r="G21" i="7"/>
  <c r="O7" i="7" a="1"/>
  <c r="O7" i="7" s="1"/>
  <c r="G60" i="7"/>
  <c r="O217" i="7" a="1"/>
  <c r="O217" i="7" s="1"/>
  <c r="G27" i="7"/>
  <c r="O56" i="7" a="1"/>
  <c r="O56" i="7" s="1"/>
  <c r="G58" i="7"/>
  <c r="O211" i="7" a="1"/>
  <c r="O211" i="7" s="1"/>
  <c r="G72" i="7"/>
  <c r="O285" i="7" a="1"/>
  <c r="O285" i="7" s="1"/>
  <c r="G47" i="7"/>
  <c r="O165" i="7" a="1"/>
  <c r="O165" i="7" s="1"/>
  <c r="G52" i="7"/>
  <c r="O177" i="7" a="1"/>
  <c r="O177" i="7" s="1"/>
  <c r="G61" i="7"/>
  <c r="O220" i="7" a="1"/>
  <c r="O220" i="7" s="1"/>
  <c r="G92" i="7"/>
  <c r="O424" i="7" a="1"/>
  <c r="O424" i="7" s="1"/>
  <c r="G48" i="7"/>
  <c r="O167" i="7" a="1"/>
  <c r="O167" i="7" s="1"/>
  <c r="G33" i="7"/>
  <c r="O93" i="7" a="1"/>
  <c r="O93" i="7" s="1"/>
  <c r="G51" i="7"/>
  <c r="G10" i="7"/>
  <c r="O176" i="7" a="1"/>
  <c r="O176" i="7" s="1"/>
  <c r="G66" i="7"/>
  <c r="O246" i="7" a="1"/>
  <c r="O246" i="7" s="1"/>
  <c r="G49" i="7"/>
  <c r="O170" i="7" a="1"/>
  <c r="O170" i="7" s="1"/>
  <c r="G73" i="7"/>
  <c r="G13" i="7"/>
  <c r="O289" i="7" a="1"/>
  <c r="O289" i="7" s="1"/>
  <c r="G26" i="7"/>
  <c r="O52" i="7" a="1"/>
  <c r="O52" i="7" s="1"/>
  <c r="G54" i="7"/>
  <c r="O193" i="7" a="1"/>
  <c r="O193" i="7" s="1"/>
  <c r="G63" i="7"/>
  <c r="O229" i="7" a="1"/>
  <c r="O229" i="7" s="1"/>
  <c r="G28" i="7"/>
  <c r="O59" i="7" a="1"/>
  <c r="O59" i="7" s="1"/>
  <c r="G67" i="7"/>
  <c r="O260" i="7" a="1"/>
  <c r="O260" i="7" s="1"/>
  <c r="G82" i="7"/>
  <c r="O362" i="7" a="1"/>
  <c r="O362" i="7" s="1"/>
  <c r="G90" i="7"/>
  <c r="O406" i="7" a="1"/>
  <c r="O406" i="7" s="1"/>
  <c r="G42" i="7"/>
  <c r="O136" i="7" a="1"/>
  <c r="O136" i="7" s="1"/>
  <c r="G55" i="7"/>
  <c r="O197" i="7" a="1"/>
  <c r="O197" i="7" s="1"/>
  <c r="G44" i="7"/>
  <c r="O141" i="7" a="1"/>
  <c r="O141" i="7" s="1"/>
  <c r="G76" i="7"/>
  <c r="O309" i="7" a="1"/>
  <c r="O309" i="7" s="1"/>
  <c r="G56" i="7"/>
  <c r="G11" i="7"/>
  <c r="O203" i="7" a="1"/>
  <c r="O203" i="7" s="1"/>
  <c r="G37" i="7"/>
  <c r="O107" i="7" a="1"/>
  <c r="O107" i="7" s="1"/>
  <c r="G16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 Gustafsson</author>
  </authors>
  <commentList>
    <comment ref="C3" authorId="0" shapeId="0" xr:uid="{77D4E884-6DD9-4491-A589-643BC9D75AD4}">
      <text>
        <r>
          <rPr>
            <b/>
            <sz val="9"/>
            <color indexed="81"/>
            <rFont val="Tahoma"/>
            <family val="2"/>
          </rPr>
          <t>Carl Gustafsson:</t>
        </r>
        <r>
          <rPr>
            <sz val="9"/>
            <color indexed="81"/>
            <rFont val="Tahoma"/>
            <family val="2"/>
          </rPr>
          <t xml:space="preserve">
Här kommer detaljerade Spendberäkningar fr¨n fliken "inköp av varor - utökad"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<sst xmlns="http://schemas.openxmlformats.org/spreadsheetml/2006/main" count="6623" uniqueCount="1811">
  <si>
    <t>I denna pivottabell presenteras resultaten från den utökade beräkningen över inköp av varor och tjänster.  Tabellen nedan kan filtreras och soorteras likt en vanlig pivottabell. Vid ny inmatning i fliken "3. Inköp av varor och tjänster - utökad" så behöver data uppdateras, via data och uppdatera alla i menyrader längst upp på skärmen.</t>
  </si>
  <si>
    <t>Sum of Totalt [ton CO2e]</t>
  </si>
  <si>
    <t>1 Övergripande material och tjänster</t>
  </si>
  <si>
    <t>2 Fastighet</t>
  </si>
  <si>
    <t>3 IT och Kommunikation</t>
  </si>
  <si>
    <t>4 Fordon</t>
  </si>
  <si>
    <t>5 Transporter</t>
  </si>
  <si>
    <t>6 Facility Management</t>
  </si>
  <si>
    <t>7 Vårdrelaterad utrustning och förbrukningsvaror</t>
  </si>
  <si>
    <t>8 Läkemedel och tillhörande tjänster</t>
  </si>
  <si>
    <t>9 Vård- och tandvårdsrelaterade tjänster</t>
  </si>
  <si>
    <t>Grand Total</t>
  </si>
  <si>
    <t>InköpAvVaror</t>
  </si>
  <si>
    <t>Tillbaka till start</t>
  </si>
  <si>
    <t>Teckenförklaring</t>
  </si>
  <si>
    <t>Inmatning behövs.</t>
  </si>
  <si>
    <t>Klar! Gå vidare till nästa rad/kategori.</t>
  </si>
  <si>
    <t>Inköpta produkter och tjänster - utökad beräkning</t>
  </si>
  <si>
    <t>Emissionsfaktor</t>
  </si>
  <si>
    <t>Resulterande utsläpp</t>
  </si>
  <si>
    <t>Har ni rapporterat all information i denna kategori?</t>
  </si>
  <si>
    <t>Jag matar in data på denna eller dessa nivårer enlight LFU:s kategoriträd:</t>
  </si>
  <si>
    <t>Nivå 1</t>
  </si>
  <si>
    <t>Nyckel</t>
  </si>
  <si>
    <t>vilka nivåer aktiveras</t>
  </si>
  <si>
    <t>Vilken nivå ligger denna kategorin på</t>
  </si>
  <si>
    <t>Match?</t>
  </si>
  <si>
    <t>Kategorinivå 1</t>
  </si>
  <si>
    <t>Katgori nivå 2</t>
  </si>
  <si>
    <t>Kategori 3</t>
  </si>
  <si>
    <t>Parameter</t>
  </si>
  <si>
    <t>Värde</t>
  </si>
  <si>
    <t>Uppmätt eller estimerad?</t>
  </si>
  <si>
    <t>Kommentar</t>
  </si>
  <si>
    <t>Enhet</t>
  </si>
  <si>
    <t>Standardfaktor, 
Scope 1</t>
  </si>
  <si>
    <t>Standardfaktor, 
Scope 2</t>
  </si>
  <si>
    <t>Standardfaktor, 
Scope 3</t>
  </si>
  <si>
    <t>Egen faktor, 
Scope 1</t>
  </si>
  <si>
    <t>Egen faktor, 
Scope 2</t>
  </si>
  <si>
    <t>Egen faktor, 
Scope 3</t>
  </si>
  <si>
    <t>Utsläpp,
Scope 1</t>
  </si>
  <si>
    <t>Utsläpp.
Scope 2</t>
  </si>
  <si>
    <t>Utsläpp,
Scope 3</t>
  </si>
  <si>
    <t>Inköpta produkter - utökad beräkning</t>
  </si>
  <si>
    <t>kg CO2e</t>
  </si>
  <si>
    <t>1.1 Finansiella tjänster</t>
  </si>
  <si>
    <t>1.1.1 Banktjänster</t>
  </si>
  <si>
    <t>1.1.2 Betalkort</t>
  </si>
  <si>
    <t>1.1.3 Betalterminaler</t>
  </si>
  <si>
    <t>1.1.4 Finansiell leasing</t>
  </si>
  <si>
    <t>1.1.5 Försäkring</t>
  </si>
  <si>
    <t>1.1.6 Inkassotjänster</t>
  </si>
  <si>
    <t>1.1.7 Outsourcing Redovisning och Finansiella tjänster</t>
  </si>
  <si>
    <t>1.1.8 Pensionstjänster</t>
  </si>
  <si>
    <t>1.1.9 Revision</t>
  </si>
  <si>
    <t>1.1.99 Övriga Finansiella tjänster</t>
  </si>
  <si>
    <t>1.2 Human Resources</t>
  </si>
  <si>
    <t>1.2.1 Arbetsmiljörelaterad utrustning</t>
  </si>
  <si>
    <t>1.2.2 Litteratur</t>
  </si>
  <si>
    <t>1.2.3 Lönetjänster</t>
  </si>
  <si>
    <t>1.2.4 Avveckling/omstrukturering av personal</t>
  </si>
  <si>
    <t>1.2.5 Outsourcing Human Resources</t>
  </si>
  <si>
    <t>1.2.6 Personalvård</t>
  </si>
  <si>
    <t>1.2.7 Prenumerationer</t>
  </si>
  <si>
    <t>1.2.8 Rekrytering</t>
  </si>
  <si>
    <t>1.2.9 Terminalglasögon</t>
  </si>
  <si>
    <t>1.2.10 Utbildning</t>
  </si>
  <si>
    <t>1.2.99 Övrigt Human Resources</t>
  </si>
  <si>
    <t>1.3 Kommunikation</t>
  </si>
  <si>
    <t>1.3.1 Marknadsföringstjänster</t>
  </si>
  <si>
    <t>1.3.2 Marknadsundersökningar</t>
  </si>
  <si>
    <t>1.3.3 Media och reklam</t>
  </si>
  <si>
    <t>1.3.4 Mässor och events</t>
  </si>
  <si>
    <t>1.3.5 Reklamartiklar</t>
  </si>
  <si>
    <t>1.3.6 Reklambyråer</t>
  </si>
  <si>
    <t>1.3.7 Trycksaker och Tryckeritjänster</t>
  </si>
  <si>
    <t>1.3.99 Övrig kommunikation</t>
  </si>
  <si>
    <t>1.4 Konsulttjänster</t>
  </si>
  <si>
    <t>1.4.1 Juridiktjänster</t>
  </si>
  <si>
    <t>1.4.2 Kommunikationskonsulter och skribenter</t>
  </si>
  <si>
    <t>1.4.3 Konsulter för regional utveckling</t>
  </si>
  <si>
    <t>1.4.4 Managementkonsulter</t>
  </si>
  <si>
    <t>1.4.5 Miljörelaterade tjänster</t>
  </si>
  <si>
    <t>1.4.7 Administrativ Bemanning</t>
  </si>
  <si>
    <t>1.4.8 Språktjänster</t>
  </si>
  <si>
    <t>1.4.98 Outsourcing Övrigt</t>
  </si>
  <si>
    <t>1.4.99 Övriga konsulttjänster</t>
  </si>
  <si>
    <t>1.5 Övergripande material</t>
  </si>
  <si>
    <t>1.5.1 Kontor</t>
  </si>
  <si>
    <t>1.5.2 Hemnära miljöer</t>
  </si>
  <si>
    <t>1.5.3 Leksaker</t>
  </si>
  <si>
    <t>1.6 Kultur</t>
  </si>
  <si>
    <t>1.6.1 Konstrelaterade tjänster</t>
  </si>
  <si>
    <t>1.6.2 Konstverk</t>
  </si>
  <si>
    <t>1.6.3 Kulturtjänster</t>
  </si>
  <si>
    <t>1.7 Sponsring och avgifter</t>
  </si>
  <si>
    <t>1.7.1 Kommunala avgifter</t>
  </si>
  <si>
    <t>1.7.2 Statliga avgifter</t>
  </si>
  <si>
    <t>1.7.3 Sponsring och bidrag</t>
  </si>
  <si>
    <t>1.7.99 Övrigt sponsring och avgifter</t>
  </si>
  <si>
    <t>1.8 Resor</t>
  </si>
  <si>
    <t>1.8.1 Bilpoolstjänster</t>
  </si>
  <si>
    <t>1.8.2 Flyg</t>
  </si>
  <si>
    <t>1.8.3 Hotell</t>
  </si>
  <si>
    <t>1.8.4 Hyrbilar</t>
  </si>
  <si>
    <t>1.8.5 Konferenser och möten</t>
  </si>
  <si>
    <t>1.8.6 Resebyråer</t>
  </si>
  <si>
    <t>1.8.7 Taxi</t>
  </si>
  <si>
    <t>1.8.8 Tåg och buss</t>
  </si>
  <si>
    <t>1.8.99 Övrigt resor</t>
  </si>
  <si>
    <t>1.9 Jordbruk och Skogsbruk</t>
  </si>
  <si>
    <t>2.1 Bygg och fastighet</t>
  </si>
  <si>
    <t>2.1.1 Anläggningsentreprenader</t>
  </si>
  <si>
    <t>2.1.2 Bygg- och anläggningsmaterial</t>
  </si>
  <si>
    <t>2.1.3 Byggentreprenader</t>
  </si>
  <si>
    <t>2.1.4 Elentreprenader</t>
  </si>
  <si>
    <t>2.1.5 Fastighetsrelaterad teknisk utrustning</t>
  </si>
  <si>
    <t>2.1.6 Hyror</t>
  </si>
  <si>
    <t>2.1.7 Målerientreprenader</t>
  </si>
  <si>
    <t>2.1.8 Underhåll teknisk utrustning</t>
  </si>
  <si>
    <t>2.1.9 VVS-entreprenader</t>
  </si>
  <si>
    <t>2.1.98 Övriga entreprenader</t>
  </si>
  <si>
    <t>2.1.99 Övrigt bygg och fastighet</t>
  </si>
  <si>
    <t>2.2 Energi</t>
  </si>
  <si>
    <t>2.2.1 Elektricitet</t>
  </si>
  <si>
    <t>2.2.2 Energidistribution</t>
  </si>
  <si>
    <t>2.2.3 Gas</t>
  </si>
  <si>
    <t>2.2.4 Olja</t>
  </si>
  <si>
    <t>2.2.5 Vatten och avlopp</t>
  </si>
  <si>
    <t>2.2.6 Värme och Kyla</t>
  </si>
  <si>
    <t>2.2.99 Övrigt Energi</t>
  </si>
  <si>
    <t>2.3 Fastighetsrelaterade konsulttjänster</t>
  </si>
  <si>
    <t>2.3.1 Tekniska konsulter</t>
  </si>
  <si>
    <t>2.3.99 Övriga fastighetsrelaterade konsulttjänster</t>
  </si>
  <si>
    <t>2.4 Köksutrustning</t>
  </si>
  <si>
    <t>2.4.1 Kantinvagn</t>
  </si>
  <si>
    <t>2.4.2 Storköksutrustning</t>
  </si>
  <si>
    <t>2.4.3 Vagndiskmaskin</t>
  </si>
  <si>
    <t>2.4.4 Vitvaror</t>
  </si>
  <si>
    <t>2.4.99 Övrigt köksutrustning</t>
  </si>
  <si>
    <t>2.5 Teknisk infrastruktur</t>
  </si>
  <si>
    <t>2.5.1 Kraftgenerering</t>
  </si>
  <si>
    <t>2.5.2 Laddinfrastruktur och tankanläggningar</t>
  </si>
  <si>
    <t>2.5.99 Övrig teknisk infrastruktur</t>
  </si>
  <si>
    <t>2.6 Utrustning för textilvård</t>
  </si>
  <si>
    <t>2.1.10 Järn-, Bygg- och elhandelsvaror</t>
  </si>
  <si>
    <t>2.1.11 Byggservice och underhållstjänster</t>
  </si>
  <si>
    <t>3.1 IT-Mjukvara vårdrelaterad och eHälsa</t>
  </si>
  <si>
    <t>3.1.1 System för Vårdstöd och vårdkontinuitet (kvalitetsledningssystem)</t>
  </si>
  <si>
    <t>3.1.2 System för Anestesi &amp; Intensivvård</t>
  </si>
  <si>
    <t>3.1.3 System för Terapi &amp; Diagnostik</t>
  </si>
  <si>
    <t>3.1.4 System för Bild- och funktion</t>
  </si>
  <si>
    <t>3.1.5 System för Operation</t>
  </si>
  <si>
    <t>3.1.6 System för Läkemedel</t>
  </si>
  <si>
    <t>3.1.7 System för distansrådgivning, Vårdguiden/1177</t>
  </si>
  <si>
    <t>3.1.99 Övrigt IT-Mjukvara vårdrelaterad och eHälsa</t>
  </si>
  <si>
    <t>3.2 IT- Administrativt stöd</t>
  </si>
  <si>
    <t>3.2.1 System för Material - tjänsteförsörjning</t>
  </si>
  <si>
    <t>3.2.2 System för Planering och uppföljning</t>
  </si>
  <si>
    <t>3.2.3 System för Ekonomi</t>
  </si>
  <si>
    <t>3.2.4 System för Ärende- och dokumenthantering</t>
  </si>
  <si>
    <t>3.2.5 System för Digitala kommunikationskanaler</t>
  </si>
  <si>
    <t>3.2.6 System för Personal- och resursadministration</t>
  </si>
  <si>
    <t>3.2.99 Övriga IT-Administrativa stöd</t>
  </si>
  <si>
    <t>3.3 IT-Teknisk plattform</t>
  </si>
  <si>
    <t>3.3.1 Server, Lagring och Applikation (för server/lagring)</t>
  </si>
  <si>
    <t>3.3.2 Nätkomunikation</t>
  </si>
  <si>
    <t>3.3.3 Telekomunikation</t>
  </si>
  <si>
    <t>3.3.4 Annan Kommunikation</t>
  </si>
  <si>
    <t>3.3.5 Nätverk och Säkerhet</t>
  </si>
  <si>
    <t>3.4 IT - Arbetsplats</t>
  </si>
  <si>
    <t>3.4.1 Applikationshantering</t>
  </si>
  <si>
    <t>3.4.2 Hårdvara</t>
  </si>
  <si>
    <t>3.4.3 IT-hårdvara MDD-klassificerad</t>
  </si>
  <si>
    <t>3.5 IT-Licenser</t>
  </si>
  <si>
    <t>3.5.1 Licenser för system, teknisk plattform och arbetsplats</t>
  </si>
  <si>
    <t>3.6 Mobila applikationer</t>
  </si>
  <si>
    <t>3.7 IT-konsulter</t>
  </si>
  <si>
    <t>3.7.1 Resurs</t>
  </si>
  <si>
    <t>3.7.2 Uppdrag</t>
  </si>
  <si>
    <t>3.7.99 Övriga IT-konsulter</t>
  </si>
  <si>
    <t>3.8 IT-mjukvara/hårvara och kommunikation för kollektivtrafik</t>
  </si>
  <si>
    <t>4.1 Bussar</t>
  </si>
  <si>
    <t>4.1.1 Köp bussar</t>
  </si>
  <si>
    <t>4.1.2 Leasing bussar</t>
  </si>
  <si>
    <t>4.2 Drivmedel</t>
  </si>
  <si>
    <t>4.3 Fleet Management</t>
  </si>
  <si>
    <t>4.4 Fordonsunderhåll</t>
  </si>
  <si>
    <t>4.4.1 Däck-relaterat</t>
  </si>
  <si>
    <t>4.4.2 Underhåll av övriga fordon</t>
  </si>
  <si>
    <t>4.4.3 Underhåll rälsburna fordon</t>
  </si>
  <si>
    <t>4.4.4 Underhåll vägburna fordon</t>
  </si>
  <si>
    <t>4.4.5 Underhåll spårfordon</t>
  </si>
  <si>
    <t>4.4.6 Underhåll buss</t>
  </si>
  <si>
    <t>4.4.7 Underhåll fartyg</t>
  </si>
  <si>
    <t>4.5 Lastbilar</t>
  </si>
  <si>
    <t>4.5.1 Köp Lastbil</t>
  </si>
  <si>
    <t>4.5.2 Leasing lastbil</t>
  </si>
  <si>
    <t>4.5.3 Hyr lastbil</t>
  </si>
  <si>
    <t>4.6 Ombyggnad av fordon</t>
  </si>
  <si>
    <t>4.6.1 Ombyggnad av fordon</t>
  </si>
  <si>
    <t>4.7 Personbilar</t>
  </si>
  <si>
    <t>4.7.1 Köp personbilar</t>
  </si>
  <si>
    <t>4.7.2 Leasing personbilar</t>
  </si>
  <si>
    <t>4.8 Tåg</t>
  </si>
  <si>
    <t>4.8.1 Köp tåg</t>
  </si>
  <si>
    <t>4.8.2 Leasing tåg</t>
  </si>
  <si>
    <t>4.9 Utryckningsfordon</t>
  </si>
  <si>
    <t>4.9.1 Köp utryckningsfordon</t>
  </si>
  <si>
    <t>4.9.2 Leasing utryckningsfordon</t>
  </si>
  <si>
    <t>4.10 Övriga fordon</t>
  </si>
  <si>
    <t>4.10.98 Köp övriga fordon</t>
  </si>
  <si>
    <t>4.10.99 Leasing övriga fordon</t>
  </si>
  <si>
    <t>4.11 Övriga fordonsrelaterade kostnader</t>
  </si>
  <si>
    <t>4.11.1 Besiktning</t>
  </si>
  <si>
    <t>4.11.99 Övrigt övriga fordonsrelaterade kostnader</t>
  </si>
  <si>
    <t>4.12 Fartyg</t>
  </si>
  <si>
    <t>4.12.1 Köp fartyg</t>
  </si>
  <si>
    <t>4.12.2 Leasing fartyg</t>
  </si>
  <si>
    <t>4.13 Spårfordon</t>
  </si>
  <si>
    <t>4.13.1 Köp spårfordon</t>
  </si>
  <si>
    <t>4.13.2 Leasing spårfordon</t>
  </si>
  <si>
    <t>4.14 Arbetsfordon</t>
  </si>
  <si>
    <t>4.14.1 Köp arbetsfordon</t>
  </si>
  <si>
    <t>4.14.2 Leasing arbetsfordon</t>
  </si>
  <si>
    <t>5.1 Drift av kollektivtrafik</t>
  </si>
  <si>
    <t>5.1.1 Busstrafik</t>
  </si>
  <si>
    <t>5.1.2 Färdtjänst</t>
  </si>
  <si>
    <t>5.1.3 Sjötrafik</t>
  </si>
  <si>
    <t>5.1.4 Spårtrafik</t>
  </si>
  <si>
    <t>5.1.5 Övrig trafik</t>
  </si>
  <si>
    <t>5.1.99 Övrig utrustning och Tjänster</t>
  </si>
  <si>
    <t>5.2 Logistik och transport</t>
  </si>
  <si>
    <t>5.2.1 Bud och småtransport</t>
  </si>
  <si>
    <t>5.2.2 Flygfrakt</t>
  </si>
  <si>
    <t>5.2.3 Lager- och logistiktjänster, 3PL</t>
  </si>
  <si>
    <t>5.2.4 Lagerspecifik utrustning</t>
  </si>
  <si>
    <t>5.2.5 Tullkostnader</t>
  </si>
  <si>
    <t>5.2.6 Varutransporter</t>
  </si>
  <si>
    <t>5.2.7 Vägfrakt</t>
  </si>
  <si>
    <t>5.2.99 Övrigt logistik och transport</t>
  </si>
  <si>
    <t>5.3 Persontransporter</t>
  </si>
  <si>
    <t>5.3.1 Färdtjänst</t>
  </si>
  <si>
    <t>5.3.2 Sjukresor</t>
  </si>
  <si>
    <t>5.3.3 Transport av avlidna</t>
  </si>
  <si>
    <t>5.4 Utryckningstransporter</t>
  </si>
  <si>
    <t>5.4.1 Ambulansalarmering</t>
  </si>
  <si>
    <t>5.4.2 Ambulanstjänster, flyg</t>
  </si>
  <si>
    <t>5.4.3 Ambulanstjänster, väg</t>
  </si>
  <si>
    <t>5.4.4 Organ- och blodtransporter</t>
  </si>
  <si>
    <t>5.4.99 Övrigt Utryckningstransporter</t>
  </si>
  <si>
    <t>6.1 Avfallshantering</t>
  </si>
  <si>
    <t>6.1.1 Specialavfallshantering</t>
  </si>
  <si>
    <t>6.1.99 Övrig avfallshantering</t>
  </si>
  <si>
    <t>6.2 Bevakning, säkerhet och värdetransporter</t>
  </si>
  <si>
    <t>6.2.1 Lås och skalskydd</t>
  </si>
  <si>
    <t>6.2.99 Övrig Bevakning, säkerhet och värdetransporter</t>
  </si>
  <si>
    <t>6.3 Byggservice och underhållstjänster</t>
  </si>
  <si>
    <t>6.3.1 Underhåll hissar och rulltrappor</t>
  </si>
  <si>
    <t>6.3.99 Övrig byggservice och underhållstjänster</t>
  </si>
  <si>
    <t>6.4 Flyttjänster</t>
  </si>
  <si>
    <t>6.5 Tvätt och textilier</t>
  </si>
  <si>
    <t>6.5.1 Tvättjänster</t>
  </si>
  <si>
    <t>6.5.2 Textilier</t>
  </si>
  <si>
    <t>6.6 Livsmedel och tillhörande tjänster</t>
  </si>
  <si>
    <t>6.6.1 Catering och fika</t>
  </si>
  <si>
    <t>6.6.2 Livsmedel</t>
  </si>
  <si>
    <t>6.6.3 Patientmåltider</t>
  </si>
  <si>
    <t>6.6.4 Restaurangdrift</t>
  </si>
  <si>
    <t>6.6.5 Kaffe- och vendingmaskiner</t>
  </si>
  <si>
    <t>6.7 Lokalvård</t>
  </si>
  <si>
    <t>6.7.1 Städtjänster</t>
  </si>
  <si>
    <t>6.7.2 Städmateriel</t>
  </si>
  <si>
    <t>6.8 Möbler</t>
  </si>
  <si>
    <t>6.8.1 Möbler kontor</t>
  </si>
  <si>
    <t>6.8.2 Möbler offentlig miljö</t>
  </si>
  <si>
    <t>6.9 Outsourcing Facility Management</t>
  </si>
  <si>
    <t>6.10 Post</t>
  </si>
  <si>
    <t>6.10.1 Porto</t>
  </si>
  <si>
    <t>6.10.2 Posthantering</t>
  </si>
  <si>
    <t>6.11 Markskötsel</t>
  </si>
  <si>
    <t>6.11.1 Snöröjning</t>
  </si>
  <si>
    <t>6.11.2 Trädgårdsskötsel</t>
  </si>
  <si>
    <t>6.12 Övrigt Facility Management</t>
  </si>
  <si>
    <t>7.1 Hjälpmedel</t>
  </si>
  <si>
    <t>7.1.1 Gåhjälpmedel</t>
  </si>
  <si>
    <t>7.1.2 Hygienhjälpmedel</t>
  </si>
  <si>
    <t>7.1.3 Hörhjälpmedel</t>
  </si>
  <si>
    <t>7.1.4 Kommunikationshjälpmedel</t>
  </si>
  <si>
    <t>7.1.5 Lyfthjälpmedel</t>
  </si>
  <si>
    <t>7.1.6 Ortopedtekniska produkter</t>
  </si>
  <si>
    <t>7.1.7 Peruker</t>
  </si>
  <si>
    <t>7.1.8 Rullstolar</t>
  </si>
  <si>
    <t>7.1.9 Sitt- och ligghjälpmedel</t>
  </si>
  <si>
    <t>7.1.10 Synhjälpmedel</t>
  </si>
  <si>
    <t>7.1.11 Tränings- och behandlingshjälpmedel</t>
  </si>
  <si>
    <t>7.1.99 Övriga hjälpmedel</t>
  </si>
  <si>
    <t>7.2 Medicinsk grundutrustning</t>
  </si>
  <si>
    <t>7.2.1 Akutpatientvagnar</t>
  </si>
  <si>
    <t>7.2.2 Övnings- och simuleringsutrustning</t>
  </si>
  <si>
    <t>7.2.3 Behandlingsstolar, bänkar och tillbehör</t>
  </si>
  <si>
    <t>7.2.4 Infusionsställ</t>
  </si>
  <si>
    <t>7.2.5 Laboratoriespecifik inredning</t>
  </si>
  <si>
    <t>7.2.6 Madrasser</t>
  </si>
  <si>
    <t>7.2.7 Rostfria bänkar</t>
  </si>
  <si>
    <t>7.2.8 Rostfria vagnar</t>
  </si>
  <si>
    <t>7.2.9 Sjukvårdsbelysning</t>
  </si>
  <si>
    <t>7.2.10 Strålskydd</t>
  </si>
  <si>
    <t>7.2.11 Sängar och tillbehör</t>
  </si>
  <si>
    <t>7.2.12 Vikskärmar</t>
  </si>
  <si>
    <t>7.2.99 Övriga inventarier</t>
  </si>
  <si>
    <t>7.3 Diabetesspecifika förbrukningsvaror</t>
  </si>
  <si>
    <t>7.4 Generella förbrukningsvaror</t>
  </si>
  <si>
    <t>7.4.1 Vårdrelaterad papper och plast</t>
  </si>
  <si>
    <t>7.4.2 Kirurgiska instrument</t>
  </si>
  <si>
    <t>7.4.3 Operationshandskar</t>
  </si>
  <si>
    <t>7.4.4 Undersökningshandskar</t>
  </si>
  <si>
    <t>7.4.5 Icke medicinska preventivmedel</t>
  </si>
  <si>
    <t>7.4.6 Sjukvårdskemikalier</t>
  </si>
  <si>
    <t>7.4.7 Övnings- och simuleringsutrustning</t>
  </si>
  <si>
    <t>7.4.99 Övriga generella förbrukningsvaror</t>
  </si>
  <si>
    <t>7.5 Inkontinens och stomi</t>
  </si>
  <si>
    <t>7.5.1 Inkontinens</t>
  </si>
  <si>
    <t>7.5.2 Stomi</t>
  </si>
  <si>
    <t>7.6 Nutrition</t>
  </si>
  <si>
    <t>7.6.1 Nutritionspumpar med tillhörande förbrukning</t>
  </si>
  <si>
    <t>7.6.99 Nutrition övrigt</t>
  </si>
  <si>
    <t>7.7 Sårvård och kompression</t>
  </si>
  <si>
    <t>7.7.1 Förbandsartiklar</t>
  </si>
  <si>
    <t>7.7.2 Sårvård med undertryck</t>
  </si>
  <si>
    <t>7.7.3 Kompressionsutrustning</t>
  </si>
  <si>
    <t>7.7.99 Övrig Sårvård och Kompression</t>
  </si>
  <si>
    <t>7.8 Tandvårdsutrustning och förbrukningsmaterial</t>
  </si>
  <si>
    <t>7.8.1 Tandvårdsmaterial</t>
  </si>
  <si>
    <t>7.8.2 Ortodontimaterial</t>
  </si>
  <si>
    <t>7.8.3 Tandvårdsutrustning</t>
  </si>
  <si>
    <t>7.8.4 Dentalmöbler och tandläkarinredning</t>
  </si>
  <si>
    <t>7.9 Fysioterapiutrustning och material</t>
  </si>
  <si>
    <t>7.9.1 Träningsutrustning</t>
  </si>
  <si>
    <t>7.9.2 Fysioterapimaterial</t>
  </si>
  <si>
    <t>7.9.3 Träningsutrustning för bassäng</t>
  </si>
  <si>
    <t>8.1 Dosdispensering</t>
  </si>
  <si>
    <t>8.1.1 Slutenvård</t>
  </si>
  <si>
    <t>8.1.2 Öppenvård</t>
  </si>
  <si>
    <t>8.2 Läkemedel</t>
  </si>
  <si>
    <t>8.2.1 Matsmältningsorgan och ämnesomsättning (ATC-A)</t>
  </si>
  <si>
    <t>8.2.2 Blod och blodbildande organ (ATC-B)</t>
  </si>
  <si>
    <t>8.2.3 Hjärta och kretslopp (ATC-C)</t>
  </si>
  <si>
    <t>8.2.4 Hjärta och kretslopp (ATC-D)</t>
  </si>
  <si>
    <t>8.2.5 Urin- och könsorgan samt könshormoner (ATC-G)</t>
  </si>
  <si>
    <t>8.2.7 Antiinfektiva medel för systemiskt bruk (ATC-J)</t>
  </si>
  <si>
    <t>8.2.8 Tumörer och rubbningar i immunsystemet (ATC-L)</t>
  </si>
  <si>
    <t>8.2.9 Rörelseapparaten (ATC-M)</t>
  </si>
  <si>
    <t>8.2.10 Nervsystemet (ATC-N)</t>
  </si>
  <si>
    <t>8.2.11 Antiparasitära, insektsdödande och repellerande medel (ATC-P)</t>
  </si>
  <si>
    <t>8.2.12 Andningsorgan (ATC-R)</t>
  </si>
  <si>
    <t>8.2.13 Ögon och öron (ATC-S)</t>
  </si>
  <si>
    <t>8.2.14 Övrigt (ATC-V)</t>
  </si>
  <si>
    <t>8.2.15 Vacciner</t>
  </si>
  <si>
    <t>8.2.16 Radiofarmaka</t>
  </si>
  <si>
    <t>8.3 Läkemedelsförsörjning sjukhus</t>
  </si>
  <si>
    <t>8.4 Medicinsk gas och tillbehör</t>
  </si>
  <si>
    <t>8.4.1 Flaskor</t>
  </si>
  <si>
    <t>8.4.2 Medicinsk gas</t>
  </si>
  <si>
    <t>8.4.3 Tankar</t>
  </si>
  <si>
    <t>8.4.99 Övrigt medicinsk gas</t>
  </si>
  <si>
    <t>8.99 Övriga läkemedelsrelaterade tjänster</t>
  </si>
  <si>
    <t>9.1 Barn- och ungdomsmedicinska specialiteter</t>
  </si>
  <si>
    <t>9.1.1 Barn- och ungdomsmedicin (inkl Barn- och ungdomsallergologi, Barn- och ungdomshematologi och onkologi, Barn- och ungdomskardiologi och Neonatologi)</t>
  </si>
  <si>
    <t>9.2 Bild- och funktionsmedicinska specialiteter</t>
  </si>
  <si>
    <t>9.2.1 Klinisk fysiologi</t>
  </si>
  <si>
    <t>9.2.2 Radiologi (inkl Neuroradiologi)</t>
  </si>
  <si>
    <t>9.3 Enskilda basspecialiteter</t>
  </si>
  <si>
    <t>9.3.1 Akutsjukvård</t>
  </si>
  <si>
    <t>9.3.2 Allmänmedicin</t>
  </si>
  <si>
    <t>9.3.3 Arbets- och miljömedicin</t>
  </si>
  <si>
    <t>9.3.4 Hud- och könssjukdomar</t>
  </si>
  <si>
    <t>9.3.5 Infektionssjukdomar</t>
  </si>
  <si>
    <t>9.3.6 Klinisk farmakologi</t>
  </si>
  <si>
    <t>9.3.7 Klinisk genetik</t>
  </si>
  <si>
    <t>9.3.8 Onkologi</t>
  </si>
  <si>
    <t>9.3.9 Reumatologi</t>
  </si>
  <si>
    <t>9.3.10 Rättsmedicin</t>
  </si>
  <si>
    <t>9.3.11 Socialmedicin</t>
  </si>
  <si>
    <t>9.4 Invärtesmedicinska specialiteter</t>
  </si>
  <si>
    <t>9.4.1 Endokrinologi och diabetologi</t>
  </si>
  <si>
    <t>9.4.2 Geriatrik</t>
  </si>
  <si>
    <t>9.4.3 Hematologi</t>
  </si>
  <si>
    <t>9.4.4 Internmedicin</t>
  </si>
  <si>
    <t>9.4.5 Kardiologi</t>
  </si>
  <si>
    <t>9.4.6 Lungsjukdomar</t>
  </si>
  <si>
    <t>9.4.7 Medicinsk gastroenterologi och hepatologi</t>
  </si>
  <si>
    <t>9.4.8 Njurmedicin</t>
  </si>
  <si>
    <t>9.5 Kirurgiska specialiteter</t>
  </si>
  <si>
    <t>9.5.1 Anestesi och intensivvård</t>
  </si>
  <si>
    <t>9.5.2 Barn- och ungdomskirurgi</t>
  </si>
  <si>
    <t>9.5.3 Handkirurgi</t>
  </si>
  <si>
    <t>9.5.4 Kirurgi</t>
  </si>
  <si>
    <t>9.5.5 Kärlkirurgi</t>
  </si>
  <si>
    <t>9.5.6 Obstetrik och gynekologi</t>
  </si>
  <si>
    <t>9.5.7 Ortopedi</t>
  </si>
  <si>
    <t>9.5.8 Plastikkirurgi</t>
  </si>
  <si>
    <t>9.5.9 Thoraxkirurgi</t>
  </si>
  <si>
    <t>9.5.10 Urologi</t>
  </si>
  <si>
    <t>9.5.11 Ögonsjukdomar</t>
  </si>
  <si>
    <t>9.6 Laboratoriemedicinska specialiteter</t>
  </si>
  <si>
    <t>9.6.1 Klinisk immunologi och transfusionsmedicin</t>
  </si>
  <si>
    <t>9.6.2 Klinisk kemi</t>
  </si>
  <si>
    <t>9.6.3 Klinisk mikrobiologi</t>
  </si>
  <si>
    <t>9.6.4 Klinisk patologi</t>
  </si>
  <si>
    <t>9.6.5 Klinisk genetik</t>
  </si>
  <si>
    <t>9.7 Neurologiska specialiteter</t>
  </si>
  <si>
    <t>9.7.1 Klinisk neurofysiologi</t>
  </si>
  <si>
    <t>9.7.2 Neurokirurgi</t>
  </si>
  <si>
    <t>9.7.3 Neurologi</t>
  </si>
  <si>
    <t>9.7.4 Rehabiliteringsmedicin</t>
  </si>
  <si>
    <t>9.8 Psykiatriska specialiteter</t>
  </si>
  <si>
    <t>9.8.1 Barn- och ungdomspsykiatri</t>
  </si>
  <si>
    <t>9.9 Tandvård</t>
  </si>
  <si>
    <t>9.10 Tilläggsspecialiteter</t>
  </si>
  <si>
    <t>9.10.1 Allergologi</t>
  </si>
  <si>
    <t>9.10.2 Arbetsmedicin</t>
  </si>
  <si>
    <t>9.10.3 Beroendemedicin</t>
  </si>
  <si>
    <t>9.10.4 Gynekologisk onkologi</t>
  </si>
  <si>
    <t>9.10.5 Skolhälsovård (medicinska insatser i elevhälsan)</t>
  </si>
  <si>
    <t>9.10.6 Nuklearmedicin</t>
  </si>
  <si>
    <t>9.10.7 Palliativ medicin</t>
  </si>
  <si>
    <t>9.10.8 Smärtlindring</t>
  </si>
  <si>
    <t>9.10.9 Vårdhygien</t>
  </si>
  <si>
    <t>9.10.10 Äldrepsykiatri</t>
  </si>
  <si>
    <t>9.11 Övriga vårdrelaterade tjänster</t>
  </si>
  <si>
    <t>9.11.1 Psykoterapi</t>
  </si>
  <si>
    <t>9.11.2 Fysioterapi</t>
  </si>
  <si>
    <t>9.11.3 Kiropraktik</t>
  </si>
  <si>
    <t>9.11.4 Medicinsk fotvård</t>
  </si>
  <si>
    <t>9.11.5 Naprapati</t>
  </si>
  <si>
    <t>9.11.99 Övrigt vårdrelaterade tjänster</t>
  </si>
  <si>
    <t>9.12 Primärvård</t>
  </si>
  <si>
    <t>9.12.1 Vårdcentraler</t>
  </si>
  <si>
    <t>9.12.2 Barnavårdscentraler</t>
  </si>
  <si>
    <t>9.12.3 Mödravårdscentraler</t>
  </si>
  <si>
    <t>9.13 Offentliga vårdgivare</t>
  </si>
  <si>
    <t>9.14 Övriga vård- och tandvårdsrelaterade tjänster</t>
  </si>
  <si>
    <t>9.14.1 Tolktjänster</t>
  </si>
  <si>
    <t>9.14.2 Övriga tandvårdsrelaterade tjänster</t>
  </si>
  <si>
    <t>9.14.99 Övriga vårdrelaterade tjänster</t>
  </si>
  <si>
    <t>9.15 Vårdrelaterade bemanningstjänster</t>
  </si>
  <si>
    <t>9.15.1 Läkarsekreterare</t>
  </si>
  <si>
    <t>9.15.2 Läkare allmänmedicin</t>
  </si>
  <si>
    <t>9.15.3 Psykiatri</t>
  </si>
  <si>
    <t>9.15.4 Sjuksköterskor allmänmedicin</t>
  </si>
  <si>
    <t>9.15.5 Övriga specialistläkare</t>
  </si>
  <si>
    <t>9.15.6 Specialistsjuksköterskor</t>
  </si>
  <si>
    <t>9.15.99 Övriga vårdrelaterade bemanningstjänster</t>
  </si>
  <si>
    <t>10 Medicinteknik och relaterade förbrukningsvaror</t>
  </si>
  <si>
    <t>10.1 Medicinteknik Anestesi och intensivvård och relaterade förbrukningsvaror</t>
  </si>
  <si>
    <t>10.1.1 Andningshjälpmedel</t>
  </si>
  <si>
    <t>10.1.2 Anestesi</t>
  </si>
  <si>
    <t>10.1.3 Defibrillatorer</t>
  </si>
  <si>
    <t>10.1.4 Intensivvårdsutrustning</t>
  </si>
  <si>
    <t>10.1.5 Infusionsutrustning</t>
  </si>
  <si>
    <t>10.1.6 Materiel MT Anestesi och intensivvård</t>
  </si>
  <si>
    <t>10.1.7 Patientövervakning</t>
  </si>
  <si>
    <t>10.2 Medicinteknik Bild och Funktion och relaterade förbrukningsvaror</t>
  </si>
  <si>
    <t>10.2.1 Ultraljud</t>
  </si>
  <si>
    <t>10.2.2 Röntgen</t>
  </si>
  <si>
    <t>10.2.3 MR</t>
  </si>
  <si>
    <t>10.2.4 Nuclearmedicin</t>
  </si>
  <si>
    <t>10.2.5 Kontrastinjektorer</t>
  </si>
  <si>
    <t>10.2.6 Bilddiagnostik</t>
  </si>
  <si>
    <t>10.2.7 Funktionsdiagnostik</t>
  </si>
  <si>
    <t>10.2.8 Materiel MT bild och funktion</t>
  </si>
  <si>
    <t>10.2.9 Strålterapi</t>
  </si>
  <si>
    <t>10.3 Medicinteknik Operation och relatera förbrukningsvaror</t>
  </si>
  <si>
    <t>10.3.1 Miniinvasiv utrustning</t>
  </si>
  <si>
    <t>10.3.2 Materiel MT Operation</t>
  </si>
  <si>
    <t>10.3.3 Operationsinventarier</t>
  </si>
  <si>
    <t>10.3.4 Operationsrobot</t>
  </si>
  <si>
    <t>10.3.5 Operationsinstrument</t>
  </si>
  <si>
    <t>10.3.6 Implantat</t>
  </si>
  <si>
    <t>10.3.7 Steriliseringsinventarier</t>
  </si>
  <si>
    <t>10.4 Medicinteknik Terapi och diagnostik och relaterade förbrukningsvaror</t>
  </si>
  <si>
    <t>10.4.1 Generell diagnostik</t>
  </si>
  <si>
    <t>10.4.2 Klinisk fysiologi</t>
  </si>
  <si>
    <t>10.4.3 Laboratoriemedicin</t>
  </si>
  <si>
    <t>10.4.4 Materiel MT Terapi och Diagnostik</t>
  </si>
  <si>
    <t>10.4.5 Specifikt förlossning och neonatal</t>
  </si>
  <si>
    <t>10.4.6 Dialys</t>
  </si>
  <si>
    <t>Kategori 1</t>
  </si>
  <si>
    <t>Kategori 2</t>
  </si>
  <si>
    <t>Parameter 1 (kolumn C i inmatningsflik)</t>
  </si>
  <si>
    <t>Värde (kolumn D)</t>
  </si>
  <si>
    <t>Uppmätt eller estimerad? Kolumn E)</t>
  </si>
  <si>
    <t>Kommentar (kolumn F)</t>
  </si>
  <si>
    <t>Enhet (kolumn H)</t>
  </si>
  <si>
    <t>Standardfaktor, Scope 1 kolumn I)</t>
  </si>
  <si>
    <t>Standardfaktor, Scope 2 (Kolumn J)</t>
  </si>
  <si>
    <t>Standardfaktor, Scope 3 (kolumn K)</t>
  </si>
  <si>
    <t>Egen faktor, Scope 1 (kolumn L)</t>
  </si>
  <si>
    <t>Egen faktor, Scope 2 /(Kolumn M)</t>
  </si>
  <si>
    <t>Egen faktor, Scope 3 (kolumn N)</t>
  </si>
  <si>
    <t>Utsläppsfaktor Scope 1 
[Kg CO2e/enhet]</t>
  </si>
  <si>
    <t>Utsläppsfaktor Scope 2 
[kg CO2e/enhet]</t>
  </si>
  <si>
    <t>Utsläppsfaktor Scope 3
 [kg CO2e/enhet]</t>
  </si>
  <si>
    <t>Scope 1 
[kg CO2e]</t>
  </si>
  <si>
    <t>Scope 2
 [kg CO2e]</t>
  </si>
  <si>
    <t>Scope 3 
[kg CO2e]</t>
  </si>
  <si>
    <t>Scope 1 
[ton CO2e]</t>
  </si>
  <si>
    <t>Scope 2
 [ton CO2e]</t>
  </si>
  <si>
    <t>Scope 3 
[ton CO2e]</t>
  </si>
  <si>
    <t>Totalt [ton CO2e]</t>
  </si>
  <si>
    <t>LFU Kategorinivå 1</t>
  </si>
  <si>
    <t>LFU Kategorinivå 2</t>
  </si>
  <si>
    <t>LFU Kategorinivå 3</t>
  </si>
  <si>
    <t>kategorinivåer används vid utökad spendberäkning</t>
  </si>
  <si>
    <t>SEK</t>
  </si>
  <si>
    <t>Utökad spend t.h.</t>
  </si>
  <si>
    <t>LFU kategorier som matas in</t>
  </si>
  <si>
    <t>LFU nivå 1</t>
  </si>
  <si>
    <t>LFU nivå 2</t>
  </si>
  <si>
    <t>Lookup-listor för utökad spend</t>
  </si>
  <si>
    <t>1.1</t>
  </si>
  <si>
    <t>1.1.1. Banktjänster</t>
  </si>
  <si>
    <t>1.1.1</t>
  </si>
  <si>
    <t>Nivå 2</t>
  </si>
  <si>
    <t>1.2</t>
  </si>
  <si>
    <t>1.1.2. Betalkort</t>
  </si>
  <si>
    <t>1.1.2</t>
  </si>
  <si>
    <t>Nivå 3</t>
  </si>
  <si>
    <t>1.3</t>
  </si>
  <si>
    <t>1.1.3. Betalterminaler</t>
  </si>
  <si>
    <t>1.1.3</t>
  </si>
  <si>
    <t>Nivå 1 och 2</t>
  </si>
  <si>
    <t>1.4</t>
  </si>
  <si>
    <t>1.1.4. Finansiell leasing</t>
  </si>
  <si>
    <t>1.1.4</t>
  </si>
  <si>
    <t>Nivå 2 och 3</t>
  </si>
  <si>
    <t>1.5</t>
  </si>
  <si>
    <t>1.1.5. Försäkring</t>
  </si>
  <si>
    <t>1.1.5</t>
  </si>
  <si>
    <t>Nivå 1, 2 och 3</t>
  </si>
  <si>
    <t>1.6</t>
  </si>
  <si>
    <t>1.1.6. Inkassotjänster</t>
  </si>
  <si>
    <t>1.1.6</t>
  </si>
  <si>
    <t>1.7</t>
  </si>
  <si>
    <t>1.1.7. Outsourcing Redovisning och Finansiella tjänster</t>
  </si>
  <si>
    <t>1.1.7</t>
  </si>
  <si>
    <t>1.8</t>
  </si>
  <si>
    <t>1.1.8. Pensionstjänster</t>
  </si>
  <si>
    <t>1.1.8</t>
  </si>
  <si>
    <t>1.9 Jordbruk och skogsbruk</t>
  </si>
  <si>
    <t>1.9</t>
  </si>
  <si>
    <t>1.1.9. Revision</t>
  </si>
  <si>
    <t>1.1.9</t>
  </si>
  <si>
    <t>2.1</t>
  </si>
  <si>
    <t>1.1.99. Övriga Finansiella tjänster</t>
  </si>
  <si>
    <t>1.1.99</t>
  </si>
  <si>
    <t>2.2</t>
  </si>
  <si>
    <t>1.2.1. Arbetsmiljörelaterad utrustning</t>
  </si>
  <si>
    <t>1.2.1</t>
  </si>
  <si>
    <t>2.3</t>
  </si>
  <si>
    <t>1.2.2. Litteratur</t>
  </si>
  <si>
    <t>1.2.2</t>
  </si>
  <si>
    <t>2.4</t>
  </si>
  <si>
    <t>1.2.3. Lönetjänster</t>
  </si>
  <si>
    <t>1.2.3</t>
  </si>
  <si>
    <t>2.5</t>
  </si>
  <si>
    <t>1.2.4. Avveckling/omstrukturering av personal</t>
  </si>
  <si>
    <t>1.2.4</t>
  </si>
  <si>
    <t>2.6. Utrustning för textilvård</t>
  </si>
  <si>
    <t>2.6.</t>
  </si>
  <si>
    <t>1.2.5. Outsourcing Human Resources</t>
  </si>
  <si>
    <t>1.2.5</t>
  </si>
  <si>
    <t>3.1</t>
  </si>
  <si>
    <t>1.2.6. Personalvård</t>
  </si>
  <si>
    <t>1.2.6</t>
  </si>
  <si>
    <t>3.2 IT-Administrativt stöd</t>
  </si>
  <si>
    <t>3.2</t>
  </si>
  <si>
    <t>1.2.7. Prenumerationer</t>
  </si>
  <si>
    <t>1.2.7</t>
  </si>
  <si>
    <t>3.3</t>
  </si>
  <si>
    <t>1.2.8. Rekrytering</t>
  </si>
  <si>
    <t>1.2.8</t>
  </si>
  <si>
    <t>3.4 IT-Arbetsplats</t>
  </si>
  <si>
    <t>3.4</t>
  </si>
  <si>
    <t>1.2.9. Terminalglasögon</t>
  </si>
  <si>
    <t>1.2.9</t>
  </si>
  <si>
    <t>3.5</t>
  </si>
  <si>
    <t>1.2.10. Utbildning</t>
  </si>
  <si>
    <t>1.2.10</t>
  </si>
  <si>
    <t>3.6. Mobila applikationer</t>
  </si>
  <si>
    <t>3.6.</t>
  </si>
  <si>
    <t>1.2.99. Övrigt Human Resources</t>
  </si>
  <si>
    <t>1.2.99</t>
  </si>
  <si>
    <t>3.7</t>
  </si>
  <si>
    <t>1.3.1. Marknadsföringstjänster</t>
  </si>
  <si>
    <t>1.3.1</t>
  </si>
  <si>
    <t>3.8. IT-mjukvara/hårvara och kommunikation för kollektivtrafik</t>
  </si>
  <si>
    <t>3.8.</t>
  </si>
  <si>
    <t>1.3.2. Marknadsundersökningar</t>
  </si>
  <si>
    <t>1.3.2</t>
  </si>
  <si>
    <t>4.1</t>
  </si>
  <si>
    <t>1.3.3. Media och reklam</t>
  </si>
  <si>
    <t>1.3.3</t>
  </si>
  <si>
    <t>4.2. Drivmedel</t>
  </si>
  <si>
    <t>4.2.</t>
  </si>
  <si>
    <t>1.3.4. Mässor och events</t>
  </si>
  <si>
    <t>1.3.4</t>
  </si>
  <si>
    <t>4.3. Fleet Management</t>
  </si>
  <si>
    <t>4.3.</t>
  </si>
  <si>
    <t>1.3.</t>
  </si>
  <si>
    <t>4.4</t>
  </si>
  <si>
    <t>1.3.6. Reklambyråer</t>
  </si>
  <si>
    <t>1.3.6</t>
  </si>
  <si>
    <t>4.5</t>
  </si>
  <si>
    <t>1.3.7. Trycksaker och Tryckeritjänster</t>
  </si>
  <si>
    <t>1.3.7</t>
  </si>
  <si>
    <t>4.6</t>
  </si>
  <si>
    <t>1.3.99. Övrig Kommunikation</t>
  </si>
  <si>
    <t>1.3.99</t>
  </si>
  <si>
    <t>4.7</t>
  </si>
  <si>
    <t>1.4.1. Juridiktjänster</t>
  </si>
  <si>
    <t>1.4.1</t>
  </si>
  <si>
    <t>4.8</t>
  </si>
  <si>
    <t>1.4.2. Kommunikationskonsulter och skribenter</t>
  </si>
  <si>
    <t>1.4.2</t>
  </si>
  <si>
    <t>4.9</t>
  </si>
  <si>
    <t>1.4.3. Konsulter för regional utveckling</t>
  </si>
  <si>
    <t>1.4.3</t>
  </si>
  <si>
    <t>4.10</t>
  </si>
  <si>
    <t>1.4.4. Managementkonsulter</t>
  </si>
  <si>
    <t>1.4.4</t>
  </si>
  <si>
    <t>4.11</t>
  </si>
  <si>
    <t>1.4.5. Miljörelaterade tjänster</t>
  </si>
  <si>
    <t>1.4.5</t>
  </si>
  <si>
    <t>4.12</t>
  </si>
  <si>
    <t>1.4.7. Administrativ bemanning</t>
  </si>
  <si>
    <t>1.4.7</t>
  </si>
  <si>
    <t>4.13</t>
  </si>
  <si>
    <t>1.4.8. Språktjänster</t>
  </si>
  <si>
    <t>1.4.8</t>
  </si>
  <si>
    <t>4.14</t>
  </si>
  <si>
    <t>1.4.98. Outsourcing Övrigt</t>
  </si>
  <si>
    <t>1.4.98</t>
  </si>
  <si>
    <t>5.1</t>
  </si>
  <si>
    <t>1.4.99. Övriga konsulttjänster</t>
  </si>
  <si>
    <t>1.4.99</t>
  </si>
  <si>
    <t>5.2</t>
  </si>
  <si>
    <t>1.5.1. Kontor</t>
  </si>
  <si>
    <t>1.5.1</t>
  </si>
  <si>
    <t>5.3</t>
  </si>
  <si>
    <t>1.5.2. Hemnära miljöer</t>
  </si>
  <si>
    <t>1.5.2</t>
  </si>
  <si>
    <t>5.4</t>
  </si>
  <si>
    <t>1.5.3. Leksaker</t>
  </si>
  <si>
    <t>1.5.3</t>
  </si>
  <si>
    <t>6.1</t>
  </si>
  <si>
    <t>1.6.1. Konstrelaterade tjänster</t>
  </si>
  <si>
    <t>1.6.1</t>
  </si>
  <si>
    <t>6.2</t>
  </si>
  <si>
    <t>1.6.2. Konstverk</t>
  </si>
  <si>
    <t>1.6.2</t>
  </si>
  <si>
    <t>6.3</t>
  </si>
  <si>
    <t>1.6.3. Kulturtjänster</t>
  </si>
  <si>
    <t>1.6.3</t>
  </si>
  <si>
    <t>6.4. Flyttjänster</t>
  </si>
  <si>
    <t>6.4.</t>
  </si>
  <si>
    <t>1.7.1. Kommunala och Statliga avgifter</t>
  </si>
  <si>
    <t>1.7.1</t>
  </si>
  <si>
    <t>6.5</t>
  </si>
  <si>
    <t>1.7.</t>
  </si>
  <si>
    <t>6.6</t>
  </si>
  <si>
    <t>1.7.99. Övrigt Sponsring och avgifter</t>
  </si>
  <si>
    <t>1.7.99</t>
  </si>
  <si>
    <t>6.7</t>
  </si>
  <si>
    <t>1.8.1. Bilpoolstjänster</t>
  </si>
  <si>
    <t>1.8.1</t>
  </si>
  <si>
    <t>6.8</t>
  </si>
  <si>
    <t>1.8.2. Flyg</t>
  </si>
  <si>
    <t>1.8.2</t>
  </si>
  <si>
    <t>6.9. Outsourcing Facility Management</t>
  </si>
  <si>
    <t>6.9.</t>
  </si>
  <si>
    <t>1.8.3. Hotell</t>
  </si>
  <si>
    <t>1.8.3</t>
  </si>
  <si>
    <t>6.10</t>
  </si>
  <si>
    <t>1.8.4. Hyrbilar</t>
  </si>
  <si>
    <t>1.8.4</t>
  </si>
  <si>
    <t>6.11</t>
  </si>
  <si>
    <t>1.8.5. Konferenser och möten</t>
  </si>
  <si>
    <t>1.8.5</t>
  </si>
  <si>
    <t>6.12</t>
  </si>
  <si>
    <t>1.8.6. Resebyråer</t>
  </si>
  <si>
    <t>1.8.6</t>
  </si>
  <si>
    <t>7.1</t>
  </si>
  <si>
    <t>1.8.7. Taxi</t>
  </si>
  <si>
    <t>1.8.7</t>
  </si>
  <si>
    <t>7.2</t>
  </si>
  <si>
    <t>1.8.8. Tåg och buss</t>
  </si>
  <si>
    <t>1.8.8</t>
  </si>
  <si>
    <t>7.3. Diabetesspecifika förbrukningsvaror</t>
  </si>
  <si>
    <t>7.3.</t>
  </si>
  <si>
    <t>1.8.99. Övrigt resor</t>
  </si>
  <si>
    <t>1.8.99</t>
  </si>
  <si>
    <t>7.4</t>
  </si>
  <si>
    <t xml:space="preserve">1.9.1. </t>
  </si>
  <si>
    <t>1.9.1</t>
  </si>
  <si>
    <t>7.5</t>
  </si>
  <si>
    <t>2.1.1. Anläggningsentreprenader</t>
  </si>
  <si>
    <t>2.1.1</t>
  </si>
  <si>
    <t>7.6</t>
  </si>
  <si>
    <t>2.1.2. Bygg- och anläggningsmaterial</t>
  </si>
  <si>
    <t>2.1.2</t>
  </si>
  <si>
    <t>7.7</t>
  </si>
  <si>
    <t>2.1.3. Byggentreprenader</t>
  </si>
  <si>
    <t>2.1.3</t>
  </si>
  <si>
    <t>7.8</t>
  </si>
  <si>
    <t>2.1.4. Elentreprenader</t>
  </si>
  <si>
    <t>2.1.4</t>
  </si>
  <si>
    <t xml:space="preserve">7.9 Fysioterapiutrustning och material </t>
  </si>
  <si>
    <t>7.9</t>
  </si>
  <si>
    <t>2.1.5. Fastighetsrelaterad teknisk utrustning</t>
  </si>
  <si>
    <t>2.1.5</t>
  </si>
  <si>
    <t>8.1</t>
  </si>
  <si>
    <t>2.1.6. Hyror</t>
  </si>
  <si>
    <t>2.1.6</t>
  </si>
  <si>
    <t>8.2</t>
  </si>
  <si>
    <t>2.1.7. Målerientreprenader</t>
  </si>
  <si>
    <t>2.1.7</t>
  </si>
  <si>
    <t>8.3</t>
  </si>
  <si>
    <t>2.1.8. Underhåll teknisk utrustning</t>
  </si>
  <si>
    <t>2.1.8</t>
  </si>
  <si>
    <t>8.4</t>
  </si>
  <si>
    <t>2.1.9. VVS-entreprenader</t>
  </si>
  <si>
    <t>2.1.9</t>
  </si>
  <si>
    <t>8.99. Övriga läkemedelsrelaterade tjänster</t>
  </si>
  <si>
    <t>8.99.</t>
  </si>
  <si>
    <t xml:space="preserve">2.1.10. Järn-, Bygg- och elhandelsvaror </t>
  </si>
  <si>
    <t>2.1.10</t>
  </si>
  <si>
    <t>9.1</t>
  </si>
  <si>
    <t>2.1.11. Byggservice och underhållstjänster</t>
  </si>
  <si>
    <t>2.1.11</t>
  </si>
  <si>
    <t>9.2</t>
  </si>
  <si>
    <t>2.1.98. Övriga entreprenader</t>
  </si>
  <si>
    <t>2.1.98</t>
  </si>
  <si>
    <t>9.3</t>
  </si>
  <si>
    <t>2.1.99. Övrigt bygg och fastighet</t>
  </si>
  <si>
    <t>2.1.99</t>
  </si>
  <si>
    <t>9.4</t>
  </si>
  <si>
    <t>2.2.1. Elektricitet</t>
  </si>
  <si>
    <t>2.2.1</t>
  </si>
  <si>
    <t>9.5</t>
  </si>
  <si>
    <t>2.2.2. Energidistribution</t>
  </si>
  <si>
    <t>2.2.2</t>
  </si>
  <si>
    <t>9.6</t>
  </si>
  <si>
    <t>2.2.3. Gas</t>
  </si>
  <si>
    <t>2.2.3</t>
  </si>
  <si>
    <t>9.7</t>
  </si>
  <si>
    <t>2.2.4. Olja</t>
  </si>
  <si>
    <t>2.2.4</t>
  </si>
  <si>
    <t>9.8</t>
  </si>
  <si>
    <t>2.2.5. Vatten och avlopp</t>
  </si>
  <si>
    <t>2.2.5</t>
  </si>
  <si>
    <t>9.9</t>
  </si>
  <si>
    <t>2.2.6. Värme och Kyla</t>
  </si>
  <si>
    <t>2.2.6</t>
  </si>
  <si>
    <t>9.10</t>
  </si>
  <si>
    <t>2.2.99. Övrigt Energi</t>
  </si>
  <si>
    <t>2.2.99</t>
  </si>
  <si>
    <t>9.11</t>
  </si>
  <si>
    <t>2.3.1. Tekniska konsulter</t>
  </si>
  <si>
    <t>2.3.1</t>
  </si>
  <si>
    <t>9.12</t>
  </si>
  <si>
    <t>2.3.99. Övriga fastighetsrelaterade konsulttjänster</t>
  </si>
  <si>
    <t>2.3.99</t>
  </si>
  <si>
    <t>9.13. Offentliga vårdgivare</t>
  </si>
  <si>
    <t>9.13.</t>
  </si>
  <si>
    <t>2.4.1. Kantinvagn</t>
  </si>
  <si>
    <t>2.4.1</t>
  </si>
  <si>
    <t>9.14</t>
  </si>
  <si>
    <t>2.4.2. Storköksutrustning</t>
  </si>
  <si>
    <t>2.4.2</t>
  </si>
  <si>
    <t>9.15</t>
  </si>
  <si>
    <t>2.4.3. Vagndiskmaskin</t>
  </si>
  <si>
    <t>2.4.3</t>
  </si>
  <si>
    <t>10.1</t>
  </si>
  <si>
    <t>2.4.4. Vitvaror</t>
  </si>
  <si>
    <t>2.4.4</t>
  </si>
  <si>
    <t>10.2</t>
  </si>
  <si>
    <t>2.4.99. Övrigt köksutrustning</t>
  </si>
  <si>
    <t>2.4.99</t>
  </si>
  <si>
    <t>10.3</t>
  </si>
  <si>
    <t>2.5.1. Kraftgenerering</t>
  </si>
  <si>
    <t>2.5.1</t>
  </si>
  <si>
    <t>10.4</t>
  </si>
  <si>
    <t>2.5.2. Laddinfrastruktur och tankanläggningar</t>
  </si>
  <si>
    <t>2.5.2</t>
  </si>
  <si>
    <t>2.5.99. Övrig teknisk infrastruktur</t>
  </si>
  <si>
    <t>2.5.99</t>
  </si>
  <si>
    <t xml:space="preserve"> </t>
  </si>
  <si>
    <t/>
  </si>
  <si>
    <t>3.1.1. System för Vårdstöd och vårdkontinuitet (kvalitetsledningssystem)</t>
  </si>
  <si>
    <t>3.1.1</t>
  </si>
  <si>
    <t>3.1.2. System för Anestesi &amp; Intensivvård</t>
  </si>
  <si>
    <t>3.1.2</t>
  </si>
  <si>
    <t>3.1.3. System för Terapi &amp; Diagnostik</t>
  </si>
  <si>
    <t>3.1.3</t>
  </si>
  <si>
    <t>3.1.4. System för Bild- och funktion</t>
  </si>
  <si>
    <t>3.1.4</t>
  </si>
  <si>
    <t>3.1.5. System för Operation</t>
  </si>
  <si>
    <t>3.1.5</t>
  </si>
  <si>
    <t>3.1.6. System för Läkemedel</t>
  </si>
  <si>
    <t>3.1.6</t>
  </si>
  <si>
    <t>3.1.7. System för distansrådgivning, Vårdguiden/1177</t>
  </si>
  <si>
    <t>3.1.7</t>
  </si>
  <si>
    <t>3.1.99. Övrigt IT-Mjukvara vårdrelaterad och eHälsa</t>
  </si>
  <si>
    <t>3.1.99</t>
  </si>
  <si>
    <t>3.2.1. System för Material - tjänsteförsörjning</t>
  </si>
  <si>
    <t>3.2.1</t>
  </si>
  <si>
    <t>3.2.2. System för Planering och uppföljning</t>
  </si>
  <si>
    <t>3.2.2</t>
  </si>
  <si>
    <t>3.2.3. System för Ekonomi</t>
  </si>
  <si>
    <t>3.2.3</t>
  </si>
  <si>
    <t>3.2.4. System för Ärende- och dokumenthantering</t>
  </si>
  <si>
    <t>3.2.4</t>
  </si>
  <si>
    <t>3.2.5. System för Digitala kommunikationskanaler</t>
  </si>
  <si>
    <t>3.2.5</t>
  </si>
  <si>
    <t>3.2.6. System för Personal- och resursadministration</t>
  </si>
  <si>
    <t>3.2.6</t>
  </si>
  <si>
    <t>3.2.99. Övriga IT-Administrativa stöd</t>
  </si>
  <si>
    <t>3.2.99</t>
  </si>
  <si>
    <t>3.3.1. Server, Lagring och Applikation (för server/lagring)</t>
  </si>
  <si>
    <t>3.3.1</t>
  </si>
  <si>
    <t>3.3.2. Nätkomunikation</t>
  </si>
  <si>
    <t>3.3.2</t>
  </si>
  <si>
    <t>3.3.3. Telekomunikation</t>
  </si>
  <si>
    <t>3.3.3</t>
  </si>
  <si>
    <t>3.3.4. Annan Kommunikation</t>
  </si>
  <si>
    <t>3.3.4</t>
  </si>
  <si>
    <t>3.3.5. Nätverk och Säkerhet</t>
  </si>
  <si>
    <t>3.3.5</t>
  </si>
  <si>
    <t>3.4.1. Applikationshantering</t>
  </si>
  <si>
    <t>3.4.1</t>
  </si>
  <si>
    <t>3.4.2. Hårdvara</t>
  </si>
  <si>
    <t>3.4.2</t>
  </si>
  <si>
    <t>3.4.3. IT-hårdvara MDD-klassificerad</t>
  </si>
  <si>
    <t>3.4.3</t>
  </si>
  <si>
    <t>3.5.1. Licenser för system, teknisk plattform och arbetsplats</t>
  </si>
  <si>
    <t>3.5.1</t>
  </si>
  <si>
    <t>3.7.1. Resurs</t>
  </si>
  <si>
    <t>3.7.1</t>
  </si>
  <si>
    <t>3.7.2. Uppdrag</t>
  </si>
  <si>
    <t>3.7.2</t>
  </si>
  <si>
    <t>3.7.99. Övriga IT-konsulter</t>
  </si>
  <si>
    <t>3.7.99</t>
  </si>
  <si>
    <t>4.1.1. Köp bussar</t>
  </si>
  <si>
    <t>4.1.1</t>
  </si>
  <si>
    <t>4.1.2. Leasing bussar</t>
  </si>
  <si>
    <t>4.1.2</t>
  </si>
  <si>
    <t>4.4.1. Däck-relaterat</t>
  </si>
  <si>
    <t>4.4.1</t>
  </si>
  <si>
    <t>4.4.</t>
  </si>
  <si>
    <t>4.4.3. Underhåll rälsburna fordon</t>
  </si>
  <si>
    <t>4.4.3</t>
  </si>
  <si>
    <t>4.4.4. Underhåll vägburna fordon</t>
  </si>
  <si>
    <t>4.4.4</t>
  </si>
  <si>
    <t>4.4.5. Underhåll spårfordon</t>
  </si>
  <si>
    <t>4.4.5</t>
  </si>
  <si>
    <t>4.4.6. Underhåll buss</t>
  </si>
  <si>
    <t>4.4.6</t>
  </si>
  <si>
    <t xml:space="preserve">4.4.7. Underhåll fartyg </t>
  </si>
  <si>
    <t>4.4.7</t>
  </si>
  <si>
    <t>4.5.1. Köp lastbil</t>
  </si>
  <si>
    <t>4.5.1</t>
  </si>
  <si>
    <t>4.5.2. Leasing lastbil</t>
  </si>
  <si>
    <t>4.5.2</t>
  </si>
  <si>
    <t>4.5.3. Hyr lastbil</t>
  </si>
  <si>
    <t>4.5.3</t>
  </si>
  <si>
    <t>4.6.1. Ombyggnad av fordon</t>
  </si>
  <si>
    <t>4.6.1</t>
  </si>
  <si>
    <t>4.7.1. Köp personbilar</t>
  </si>
  <si>
    <t>4.7.1</t>
  </si>
  <si>
    <t>4.7.2. Leasing personbilar</t>
  </si>
  <si>
    <t>4.7.2</t>
  </si>
  <si>
    <t>4.8.1. Köp tåg</t>
  </si>
  <si>
    <t>4.8.1</t>
  </si>
  <si>
    <t>4.8.2. Leasing tåg</t>
  </si>
  <si>
    <t>4.8.2</t>
  </si>
  <si>
    <t>4.9.1. Köp utryckningsfordon</t>
  </si>
  <si>
    <t>4.9.1</t>
  </si>
  <si>
    <t>4.9.2. Leasing utryckningsfordon</t>
  </si>
  <si>
    <t>4.9.2</t>
  </si>
  <si>
    <t>4.10.98. Köp övriga fordon</t>
  </si>
  <si>
    <t>4.10.98</t>
  </si>
  <si>
    <t>4.10.99. Leasing övriga fordon</t>
  </si>
  <si>
    <t>4.10.99</t>
  </si>
  <si>
    <t>4.11.1. Besiktning</t>
  </si>
  <si>
    <t>4.11.1</t>
  </si>
  <si>
    <t>4.11.99. Övrigt övriga fordonsrelaterade kostnader</t>
  </si>
  <si>
    <t>4.11.99</t>
  </si>
  <si>
    <t xml:space="preserve">4.12.1. Köp fartyg </t>
  </si>
  <si>
    <t>4.12.1</t>
  </si>
  <si>
    <t>4.12.2. Leasing fartyg</t>
  </si>
  <si>
    <t>4.12.2</t>
  </si>
  <si>
    <t>4.13.1. Köp spårfordon</t>
  </si>
  <si>
    <t>4.13.1</t>
  </si>
  <si>
    <t>4.13.2. Leasing spårfordon</t>
  </si>
  <si>
    <t>4.13.2</t>
  </si>
  <si>
    <t>4.14.1. Köp arbetsfordon</t>
  </si>
  <si>
    <t>4.14.1</t>
  </si>
  <si>
    <t>4.14.2. Leasing arbetsfordon</t>
  </si>
  <si>
    <t>4.14.2</t>
  </si>
  <si>
    <t>5.1.1</t>
  </si>
  <si>
    <t>5.1.2</t>
  </si>
  <si>
    <t>5.1.3</t>
  </si>
  <si>
    <t>5.1.4</t>
  </si>
  <si>
    <t>5.1.5</t>
  </si>
  <si>
    <t>5.1.99. Övrig utrustning och Tjänster</t>
  </si>
  <si>
    <t>5.1.99</t>
  </si>
  <si>
    <t>5.2.1. Bud och småtransport</t>
  </si>
  <si>
    <t>5.2.1</t>
  </si>
  <si>
    <t>5.2.2. Flygfrakt</t>
  </si>
  <si>
    <t>5.2.2</t>
  </si>
  <si>
    <t>5.2.3. Lager- och logistiktjänster, 3PL</t>
  </si>
  <si>
    <t>5.2.3</t>
  </si>
  <si>
    <t>5.2.4. Lagerspecifik utrustning</t>
  </si>
  <si>
    <t>5.2.4</t>
  </si>
  <si>
    <t>5.2.5. Tullkostnader</t>
  </si>
  <si>
    <t>5.2.5</t>
  </si>
  <si>
    <t>5.2.6. Varutransporter</t>
  </si>
  <si>
    <t>5.2.6</t>
  </si>
  <si>
    <t>5.2.7. Vägfrakt</t>
  </si>
  <si>
    <t>5.2.7</t>
  </si>
  <si>
    <t>5.2.99. Övrigt logistik och transport</t>
  </si>
  <si>
    <t>5.2.99</t>
  </si>
  <si>
    <t>5.3.1. Färdtjänst</t>
  </si>
  <si>
    <t>5.3.1</t>
  </si>
  <si>
    <t>5.3.2. Sjukresor</t>
  </si>
  <si>
    <t>5.3.2</t>
  </si>
  <si>
    <t>5.3.3. Transport av avlidna</t>
  </si>
  <si>
    <t>5.3.3</t>
  </si>
  <si>
    <t>5.4.1. Ambulansalarmering</t>
  </si>
  <si>
    <t>5.4.1</t>
  </si>
  <si>
    <t>5.4.2. Ambulanstjänster, flyg</t>
  </si>
  <si>
    <t>5.4.2</t>
  </si>
  <si>
    <t>5.4.3. Ambulanstjänster, väg</t>
  </si>
  <si>
    <t>5.4.3</t>
  </si>
  <si>
    <t>5.4.4. Organ- och blodtransporter</t>
  </si>
  <si>
    <t>5.4.4</t>
  </si>
  <si>
    <t>5.4.99. Övrigt Utryckningstransporter</t>
  </si>
  <si>
    <t>5.4.99</t>
  </si>
  <si>
    <t>6.1.1. Specialavfallshantering</t>
  </si>
  <si>
    <t>6.1.1</t>
  </si>
  <si>
    <t>6.1.99. Övrig Avfallshantering</t>
  </si>
  <si>
    <t>6.1.99</t>
  </si>
  <si>
    <t>6.2.1. Lås och skalskydd</t>
  </si>
  <si>
    <t>6.2.1</t>
  </si>
  <si>
    <t>6.2.99. Övrig bevakning, säkerhet och värdetransporter</t>
  </si>
  <si>
    <t>6.2.99</t>
  </si>
  <si>
    <t>6.3.1. Underhåll hissar och rulltrappor</t>
  </si>
  <si>
    <t>6.3.1</t>
  </si>
  <si>
    <t>6.3.99. Övrig byggservice och underhållstjänster</t>
  </si>
  <si>
    <t>6.3.99</t>
  </si>
  <si>
    <t>6.5.1. Tvättjänster</t>
  </si>
  <si>
    <t>6.5.1</t>
  </si>
  <si>
    <t>6.5.2</t>
  </si>
  <si>
    <t>6.6.1. Catering och fika</t>
  </si>
  <si>
    <t>6.6.1</t>
  </si>
  <si>
    <t>6.6.2. Livsmedel</t>
  </si>
  <si>
    <t>6.6.2</t>
  </si>
  <si>
    <t>6.6.3. Patientmåltider</t>
  </si>
  <si>
    <t>6.6.3</t>
  </si>
  <si>
    <t>6.6.4. Restaurangdrift</t>
  </si>
  <si>
    <t>6.6.4</t>
  </si>
  <si>
    <t>6.6.5. Kaffe- och vendingmaskiner</t>
  </si>
  <si>
    <t>6.6.5</t>
  </si>
  <si>
    <t>6.7.1. Städtjänster</t>
  </si>
  <si>
    <t>6.7.1</t>
  </si>
  <si>
    <t>6.7.2. Städmateriel</t>
  </si>
  <si>
    <t>6.7.2</t>
  </si>
  <si>
    <t>6.8.1. Möbler kontor</t>
  </si>
  <si>
    <t>6.8.1</t>
  </si>
  <si>
    <t>6.8.2. Möbler offentlig miljö</t>
  </si>
  <si>
    <t>6.8.2</t>
  </si>
  <si>
    <t>6.10.1. Porto</t>
  </si>
  <si>
    <t>6.10.1</t>
  </si>
  <si>
    <t>6.10.2. Posthantering</t>
  </si>
  <si>
    <t>6.10.2</t>
  </si>
  <si>
    <t>6.11.1. Snöröjning</t>
  </si>
  <si>
    <t>6.11.1</t>
  </si>
  <si>
    <t>6.11.2. Trädgårdsskötsel</t>
  </si>
  <si>
    <t>6.11.2</t>
  </si>
  <si>
    <t xml:space="preserve">7.1.1. Gåhjälpmedel </t>
  </si>
  <si>
    <t>7.1.1</t>
  </si>
  <si>
    <t>7.1.2. Hygienhjälpmedel</t>
  </si>
  <si>
    <t>7.1.2</t>
  </si>
  <si>
    <t>7.1.3. Hörhjälpmedel</t>
  </si>
  <si>
    <t>7.1.3</t>
  </si>
  <si>
    <t>7.1.4. Kommunikationshjälpmedel</t>
  </si>
  <si>
    <t>7.1.4</t>
  </si>
  <si>
    <t>7.1.5. Lyfthjälpmedel</t>
  </si>
  <si>
    <t>7.1.5</t>
  </si>
  <si>
    <t>7.1.6. Ortopedtekniska produkter</t>
  </si>
  <si>
    <t>7.1.6</t>
  </si>
  <si>
    <t>7.1.7. Peruker</t>
  </si>
  <si>
    <t>7.1.7</t>
  </si>
  <si>
    <t>7.1.8. Rullstolar</t>
  </si>
  <si>
    <t>7.1.8</t>
  </si>
  <si>
    <t>7.1.9. Sitt- och ligghjälpmedel</t>
  </si>
  <si>
    <t>7.1.9</t>
  </si>
  <si>
    <t>7.1.10. Synhjälpmedel</t>
  </si>
  <si>
    <t>7.1.10</t>
  </si>
  <si>
    <t>7.1.11. Tränings- och behandlingshjälpmedel</t>
  </si>
  <si>
    <t>7.1.11</t>
  </si>
  <si>
    <t>7.1.99. Övriga hjälpmedel</t>
  </si>
  <si>
    <t>7.1.99</t>
  </si>
  <si>
    <t>7.2.1. Akutpatientvagnar</t>
  </si>
  <si>
    <t>7.2.1</t>
  </si>
  <si>
    <t>7.2.2. Övnings- och simuleringsutrustning</t>
  </si>
  <si>
    <t>7.2.2</t>
  </si>
  <si>
    <t>7.2.3. Behandlingsstolar, bänkar och tillbehör</t>
  </si>
  <si>
    <t>7.2.3</t>
  </si>
  <si>
    <t>7.2.4. Infusionsställ</t>
  </si>
  <si>
    <t>7.2.4</t>
  </si>
  <si>
    <t>7.2.5. Laboratoriespecifik inredning</t>
  </si>
  <si>
    <t>7.2.5</t>
  </si>
  <si>
    <t>7.2.6. Madrasser</t>
  </si>
  <si>
    <t>7.2.6</t>
  </si>
  <si>
    <t>7.2.7. Rostfria bänkar</t>
  </si>
  <si>
    <t>7.2.7</t>
  </si>
  <si>
    <t>7.2.8. Rostfria vagnar</t>
  </si>
  <si>
    <t>7.2.8</t>
  </si>
  <si>
    <t>7.2.9. Sjukvårdsbelysning</t>
  </si>
  <si>
    <t>7.2.9</t>
  </si>
  <si>
    <t>7.2.10. Strålskydd</t>
  </si>
  <si>
    <t>7.2.10</t>
  </si>
  <si>
    <t>7.2.11. Sängar och tillbehör</t>
  </si>
  <si>
    <t>7.2.11</t>
  </si>
  <si>
    <t>7.2.12. Vikskärmar</t>
  </si>
  <si>
    <t>7.2.12</t>
  </si>
  <si>
    <t>7.2.99. Övriga inventarier</t>
  </si>
  <si>
    <t>7.2.99</t>
  </si>
  <si>
    <t>7.4.1. Vårdrelaterad papper och plast</t>
  </si>
  <si>
    <t>7.4.1</t>
  </si>
  <si>
    <t>7.4.2. Kirurgiska instrument</t>
  </si>
  <si>
    <t>7.4.2</t>
  </si>
  <si>
    <t>7.4.3. Operationshandskar</t>
  </si>
  <si>
    <t>7.4.3</t>
  </si>
  <si>
    <t>7.4.4. Undersökningshandskar</t>
  </si>
  <si>
    <t>7.4.4</t>
  </si>
  <si>
    <t>7.4.5. Icke medicinska preventivmedel</t>
  </si>
  <si>
    <t>7.4.5</t>
  </si>
  <si>
    <t>7.4.6. Sjukvårdskemikalier</t>
  </si>
  <si>
    <t>7.4.6</t>
  </si>
  <si>
    <t>7.4.7. Övnings- och simuleringsutrustning</t>
  </si>
  <si>
    <t>7.4.7</t>
  </si>
  <si>
    <t>7.4.99. Övriga generella förbrukningsvaror</t>
  </si>
  <si>
    <t>7.4.99</t>
  </si>
  <si>
    <t>7.5.1. Inkontinens</t>
  </si>
  <si>
    <t>7.5.1</t>
  </si>
  <si>
    <t>7.5.2. Stomi</t>
  </si>
  <si>
    <t>7.5.2</t>
  </si>
  <si>
    <t>7.6.1. Nutritionspumpar med tillhörande förbrukning</t>
  </si>
  <si>
    <t>7.6.1</t>
  </si>
  <si>
    <t>7.6.99. Nutrition övrigt</t>
  </si>
  <si>
    <t>7.6.99</t>
  </si>
  <si>
    <t>7.7.1. Förbandsartiklar</t>
  </si>
  <si>
    <t>7.7.1</t>
  </si>
  <si>
    <t>7.7.2. Sårvård med undertryck</t>
  </si>
  <si>
    <t>7.7.2</t>
  </si>
  <si>
    <t>7.7.3. Kompressionsutrustning</t>
  </si>
  <si>
    <t>7.7.3</t>
  </si>
  <si>
    <t>7.7.99. Övrig Sårvård och Kompression</t>
  </si>
  <si>
    <t>7.7.99</t>
  </si>
  <si>
    <t>7.8.1. Tandvårdsmaterial</t>
  </si>
  <si>
    <t>7.8.1</t>
  </si>
  <si>
    <t>7.8.2. Ortodontimaterial</t>
  </si>
  <si>
    <t>7.8.2</t>
  </si>
  <si>
    <t>7.8.3. Tandvårdsutrustning</t>
  </si>
  <si>
    <t>7.8.3</t>
  </si>
  <si>
    <t>7.8.4. Dentalmöbler och tandläkarinredning</t>
  </si>
  <si>
    <t>7.8.4</t>
  </si>
  <si>
    <t>7.9.1. Träningsutrustning</t>
  </si>
  <si>
    <t>7.9.1</t>
  </si>
  <si>
    <t>7.9.2. Fysioterapimaterial</t>
  </si>
  <si>
    <t>7.9.2</t>
  </si>
  <si>
    <t>7.9.3. Träningsutrustning för bassäng</t>
  </si>
  <si>
    <t>7.9.3</t>
  </si>
  <si>
    <t>8.1.1. Slutenvård</t>
  </si>
  <si>
    <t>8.1.1</t>
  </si>
  <si>
    <t>8.1.2. Öppenvård</t>
  </si>
  <si>
    <t>8.1.2</t>
  </si>
  <si>
    <t>8.2.1. Matsmältningsorgan och ämnesomsättning (ATC-A)</t>
  </si>
  <si>
    <t>8.2.1</t>
  </si>
  <si>
    <t>8.2.2. Blod och blodbildande organ (ATC-B)</t>
  </si>
  <si>
    <t>8.2.2</t>
  </si>
  <si>
    <t>8.2.3. Hjärta och kretslopp (ATC-C)</t>
  </si>
  <si>
    <t>8.2.3</t>
  </si>
  <si>
    <t>8.2.4. Hjärta och kretslopp (ATC-D)</t>
  </si>
  <si>
    <t>8.2.4</t>
  </si>
  <si>
    <t>8.2.5. Urin- och könsorgan samt könshormoner (ATC-G)</t>
  </si>
  <si>
    <t>8.2.5</t>
  </si>
  <si>
    <t>8.2.6. Systemiska hormonpreparat, exkl. könshormoner och insuliner (ATC-H)</t>
  </si>
  <si>
    <t>8.2.6</t>
  </si>
  <si>
    <t>8.2.7. Antiinfektiva medel för systemiskt bruk (ATC-J)</t>
  </si>
  <si>
    <t>8.2.7</t>
  </si>
  <si>
    <t>8.2.8. Tumörer och rubbningar i immunsystemet (ATC-L)</t>
  </si>
  <si>
    <t>8.2.8</t>
  </si>
  <si>
    <t>8.2.9. Rörelseapparaten (ATC-M)</t>
  </si>
  <si>
    <t>8.2.9</t>
  </si>
  <si>
    <t>8.2.10. Nervsystemet (ATC-N)</t>
  </si>
  <si>
    <t>8.2.10</t>
  </si>
  <si>
    <t>8.2.11. Antiparasitära, insektsdödande och repellerande medel (ATC-P)</t>
  </si>
  <si>
    <t>8.2.11</t>
  </si>
  <si>
    <t>8.2.12. Andningsorgan (ATC-R)</t>
  </si>
  <si>
    <t>8.2.12</t>
  </si>
  <si>
    <t>8.2.13. Ögon och öron (ATC-S)</t>
  </si>
  <si>
    <t>8.2.13</t>
  </si>
  <si>
    <t>8.2.14. Övrigt (ATC-V)</t>
  </si>
  <si>
    <t>8.2.14</t>
  </si>
  <si>
    <t>8.2.15. Vacciner</t>
  </si>
  <si>
    <t>8.2.15</t>
  </si>
  <si>
    <t>8.2.16. Radiofarmaka</t>
  </si>
  <si>
    <t>8.2.16</t>
  </si>
  <si>
    <t xml:space="preserve">8.3.1. </t>
  </si>
  <si>
    <t>8.3.1</t>
  </si>
  <si>
    <t>8.4.1. Flaskor</t>
  </si>
  <si>
    <t>8.4.1</t>
  </si>
  <si>
    <t>8.4.2. Medicinsk gas</t>
  </si>
  <si>
    <t>8.4.2</t>
  </si>
  <si>
    <t>8.4.3. Tankar</t>
  </si>
  <si>
    <t>8.4.3</t>
  </si>
  <si>
    <t>8.4.99. Övrigt medicinsk gas</t>
  </si>
  <si>
    <t>8.4.99</t>
  </si>
  <si>
    <t>9.1.1. Barn- och ungdomsmedicin (inkl Barn- och ungdomsallergologi, Barn- och ungdomshematologi och onkologi, Barn- och ungdomskardiologi och Neonatologi)</t>
  </si>
  <si>
    <t>9.1.1</t>
  </si>
  <si>
    <t>9.2.1. Klinisk fysiologi</t>
  </si>
  <si>
    <t>9.2.1</t>
  </si>
  <si>
    <t>9.2.2. Radiologi (inkl Neuroradiologi)</t>
  </si>
  <si>
    <t>9.2.2</t>
  </si>
  <si>
    <t>9.3.1. Akutsjukvård</t>
  </si>
  <si>
    <t>9.3.1</t>
  </si>
  <si>
    <t>9.3.2. Allmänmedicin</t>
  </si>
  <si>
    <t>9.3.2</t>
  </si>
  <si>
    <t>9.3.3. Arbets- och miljömedicin</t>
  </si>
  <si>
    <t>9.3.3</t>
  </si>
  <si>
    <t>9.3.4. Hud- och könssjukdomar</t>
  </si>
  <si>
    <t>9.3.4</t>
  </si>
  <si>
    <t>9.3.5. Infektionssjukdomar</t>
  </si>
  <si>
    <t>9.3.5</t>
  </si>
  <si>
    <t>9.3.6. Klinisk farmakologi</t>
  </si>
  <si>
    <t>9.3.6</t>
  </si>
  <si>
    <t>9.3.7. Klinisk genetik</t>
  </si>
  <si>
    <t>9.3.7</t>
  </si>
  <si>
    <t>9.3.8. Onkologi</t>
  </si>
  <si>
    <t>9.3.8</t>
  </si>
  <si>
    <t>9.3.9. Reumatologi</t>
  </si>
  <si>
    <t>9.3.9</t>
  </si>
  <si>
    <t>9.3.10. Rättsmedicin</t>
  </si>
  <si>
    <t>9.3.10</t>
  </si>
  <si>
    <t>9.3.11. Socialmedicin</t>
  </si>
  <si>
    <t>9.3.11</t>
  </si>
  <si>
    <t>9.4.1. Endokrinologi och diabetologi</t>
  </si>
  <si>
    <t>9.4.1</t>
  </si>
  <si>
    <t>9.4.2. Geriatrik</t>
  </si>
  <si>
    <t>9.4.2</t>
  </si>
  <si>
    <t>9.4.3. Hematologi</t>
  </si>
  <si>
    <t>9.4.3</t>
  </si>
  <si>
    <t>9.4.4. Internmedicin</t>
  </si>
  <si>
    <t>9.4.4</t>
  </si>
  <si>
    <t>9.4.5. Kardiologi</t>
  </si>
  <si>
    <t>9.4.5</t>
  </si>
  <si>
    <t>9.4.6. Lungsjukdomar</t>
  </si>
  <si>
    <t>9.4.6</t>
  </si>
  <si>
    <t>9.4.7. Medicinsk gastroenterologi och hepatologi</t>
  </si>
  <si>
    <t>9.4.7</t>
  </si>
  <si>
    <t>9.4.8. Njurmedicin</t>
  </si>
  <si>
    <t>9.4.8</t>
  </si>
  <si>
    <t>9.5.1. Anestesi och intensivvård</t>
  </si>
  <si>
    <t>9.5.1</t>
  </si>
  <si>
    <t>9.5.2. Barn- och ungdomskirurgi</t>
  </si>
  <si>
    <t>9.5.2</t>
  </si>
  <si>
    <t>9.5.3. Handkirurgi</t>
  </si>
  <si>
    <t>9.5.3</t>
  </si>
  <si>
    <t>9.5.4. Kirurgi</t>
  </si>
  <si>
    <t>9.5.4</t>
  </si>
  <si>
    <t>9.5.5. Kärlkirurgi</t>
  </si>
  <si>
    <t>9.5.5</t>
  </si>
  <si>
    <t>9.5.6. Obstetrik och gynekologi</t>
  </si>
  <si>
    <t>9.5.6</t>
  </si>
  <si>
    <t>9.5.7. Ortopedi</t>
  </si>
  <si>
    <t>9.5.7</t>
  </si>
  <si>
    <t>9.5.8. Plastikkirurgi</t>
  </si>
  <si>
    <t>9.5.8</t>
  </si>
  <si>
    <t>9.5.9. Thoraxkirurgi</t>
  </si>
  <si>
    <t>9.5.9</t>
  </si>
  <si>
    <t>9.5.10. Urologi</t>
  </si>
  <si>
    <t>9.5.10</t>
  </si>
  <si>
    <t>9.5.11. Ögonsjukdomar</t>
  </si>
  <si>
    <t>9.5.11</t>
  </si>
  <si>
    <t>9.5.12. Öron-, näs- och halssjukdomar (inkl. Hörsel- och balansrubbningar och Röst- och talrubbningar)</t>
  </si>
  <si>
    <t>9.5.12</t>
  </si>
  <si>
    <t>9.6.1. Klinisk immunologi och transfusionsmedicin</t>
  </si>
  <si>
    <t>9.6.1</t>
  </si>
  <si>
    <t>9.6.2. Klinisk kemi</t>
  </si>
  <si>
    <t>9.6.2</t>
  </si>
  <si>
    <t>9.6.3. Klinisk mikrobiologi</t>
  </si>
  <si>
    <t>9.6.3</t>
  </si>
  <si>
    <t>9.6.4. Klinisk patologi</t>
  </si>
  <si>
    <t>9.6.4</t>
  </si>
  <si>
    <t>9.6.5. Klinisk genetik</t>
  </si>
  <si>
    <t>9.6.5</t>
  </si>
  <si>
    <t>9.7.1. Klinisk neurofysiologi</t>
  </si>
  <si>
    <t>9.7.1</t>
  </si>
  <si>
    <t>9.7.2. Neurokirurgi</t>
  </si>
  <si>
    <t>9.7.2</t>
  </si>
  <si>
    <t>9.7.3. Neurologi</t>
  </si>
  <si>
    <t>9.7.3</t>
  </si>
  <si>
    <t>9.7.4. Rehabiliteringsmedicin</t>
  </si>
  <si>
    <t>9.7.4</t>
  </si>
  <si>
    <t>9.8.1. Barn- och ungdomspsykiatri</t>
  </si>
  <si>
    <t>9.8.1</t>
  </si>
  <si>
    <t>9.8.2. Psykiatri (inkl. Rättspsykiatri)</t>
  </si>
  <si>
    <t>9.8.2</t>
  </si>
  <si>
    <t xml:space="preserve">9.9.1. Specialisttandläkare (inkl. Pedodonti, Ortodonti, Parodontologi, Oral kirurgi, Endodonti, Odontologisk radiologi, Bettfysiologi </t>
  </si>
  <si>
    <t>9.9.1</t>
  </si>
  <si>
    <t>9.10.1. Allergologi</t>
  </si>
  <si>
    <t>9.10.1</t>
  </si>
  <si>
    <t>9.10.2. Arbetsmedicin</t>
  </si>
  <si>
    <t>9.10.2</t>
  </si>
  <si>
    <t>9.10.3. Beroendemedicin</t>
  </si>
  <si>
    <t>9.10.3</t>
  </si>
  <si>
    <t>9.10.4. Gynekologisk onkologi</t>
  </si>
  <si>
    <t>9.10.4</t>
  </si>
  <si>
    <t>9.10.5. Skolhälsovård (medicinska insatser i elevhälsan)</t>
  </si>
  <si>
    <t>9.10.5</t>
  </si>
  <si>
    <t>9.10.6. Nuklearmedicin</t>
  </si>
  <si>
    <t>9.10.6</t>
  </si>
  <si>
    <t>9.10.7. Palliativ medicin</t>
  </si>
  <si>
    <t>9.10.7</t>
  </si>
  <si>
    <t>9.10.8. Smärtlindring</t>
  </si>
  <si>
    <t>9.10.8</t>
  </si>
  <si>
    <t>9.10.9. Vårdhygien</t>
  </si>
  <si>
    <t>9.10.9</t>
  </si>
  <si>
    <t>9.10.10. Äldrepsykiatri</t>
  </si>
  <si>
    <t>9.10.10</t>
  </si>
  <si>
    <t>9.11.1. Psykoterapi</t>
  </si>
  <si>
    <t>9.11.1</t>
  </si>
  <si>
    <t>9.11.2. Fysioterapi</t>
  </si>
  <si>
    <t>9.11.2</t>
  </si>
  <si>
    <t>9.11.3. Kiropraktik</t>
  </si>
  <si>
    <t>9.11.3</t>
  </si>
  <si>
    <t>9.11.4. Medicinsk fotvård</t>
  </si>
  <si>
    <t>9.11.4</t>
  </si>
  <si>
    <t>9.11.5. Naprapati</t>
  </si>
  <si>
    <t>9.11.5</t>
  </si>
  <si>
    <t>9.11.99. Övrigt vårdrelaterade tjänster</t>
  </si>
  <si>
    <t>9.11.99</t>
  </si>
  <si>
    <t>9.12.1. Vårdcentraler</t>
  </si>
  <si>
    <t>9.12.1</t>
  </si>
  <si>
    <t>9.12.2. Barnavårdscentraler</t>
  </si>
  <si>
    <t>9.12.2</t>
  </si>
  <si>
    <t>9.12.3. Mödravårdscentraler</t>
  </si>
  <si>
    <t>9.12.3</t>
  </si>
  <si>
    <t>9.14.1. Tolktjänster</t>
  </si>
  <si>
    <t>9.14.1</t>
  </si>
  <si>
    <t>9.14.2. Övriga tandvårdsrelaterade tjänster</t>
  </si>
  <si>
    <t>9.14.2</t>
  </si>
  <si>
    <t>9.14.99. Övriga vårdrelaterade tjänster</t>
  </si>
  <si>
    <t>9.14.99</t>
  </si>
  <si>
    <t>9.15.1. Läkarsekreterare</t>
  </si>
  <si>
    <t>9.15.1</t>
  </si>
  <si>
    <t>9.15.2. Läkare allmänmedicin</t>
  </si>
  <si>
    <t>9.15.2</t>
  </si>
  <si>
    <t>9.15.3. Psykiatri</t>
  </si>
  <si>
    <t>9.15.3</t>
  </si>
  <si>
    <t>9.15.4. Sjuksköterskor allmänmedicin</t>
  </si>
  <si>
    <t>9.15.4</t>
  </si>
  <si>
    <t>9.15.5. Övriga specialistläkare</t>
  </si>
  <si>
    <t>9.15.5</t>
  </si>
  <si>
    <t>9.15.6. Specialistsjuksköterskor</t>
  </si>
  <si>
    <t>9.15.6</t>
  </si>
  <si>
    <t>9.15.99. Övriga vårdrelaterade bemanningstjänster</t>
  </si>
  <si>
    <t>9.15.99</t>
  </si>
  <si>
    <t>10.1.1</t>
  </si>
  <si>
    <t>10.1.2</t>
  </si>
  <si>
    <t>10.1.3</t>
  </si>
  <si>
    <t>10.1.4</t>
  </si>
  <si>
    <t>10.1.5</t>
  </si>
  <si>
    <t>10.1.6</t>
  </si>
  <si>
    <t>10.1.7</t>
  </si>
  <si>
    <t>10.2.1</t>
  </si>
  <si>
    <t>10.2.2</t>
  </si>
  <si>
    <t>10.2.3</t>
  </si>
  <si>
    <t>10.2.4 Nuklearmedicin</t>
  </si>
  <si>
    <t>10.2.4</t>
  </si>
  <si>
    <t>10.2.5</t>
  </si>
  <si>
    <t>10.2.6</t>
  </si>
  <si>
    <t>10.2.7</t>
  </si>
  <si>
    <t>10.2.8</t>
  </si>
  <si>
    <t>10.2.9</t>
  </si>
  <si>
    <t>10.3.1</t>
  </si>
  <si>
    <t>10.3.2</t>
  </si>
  <si>
    <t>10.3.3</t>
  </si>
  <si>
    <t>10.3.4</t>
  </si>
  <si>
    <t>10.3.5</t>
  </si>
  <si>
    <t>10.3.6</t>
  </si>
  <si>
    <t>10.3.7</t>
  </si>
  <si>
    <t>10.4.2</t>
  </si>
  <si>
    <t>10.4.3</t>
  </si>
  <si>
    <t>10.4.4</t>
  </si>
  <si>
    <t>10.4.5</t>
  </si>
  <si>
    <t>10.4.6</t>
  </si>
  <si>
    <t>Parameter 1</t>
  </si>
  <si>
    <t>Scope 1</t>
  </si>
  <si>
    <t>Scope 2</t>
  </si>
  <si>
    <t>Scope 3</t>
  </si>
  <si>
    <t>ID</t>
  </si>
  <si>
    <t>Källa</t>
  </si>
  <si>
    <t>kg CO2e/SEK</t>
  </si>
  <si>
    <t>ID - 1625</t>
  </si>
  <si>
    <t>ID - 1626</t>
  </si>
  <si>
    <t>ID - 1627</t>
  </si>
  <si>
    <t>ID - 1628</t>
  </si>
  <si>
    <t>ID - 1629</t>
  </si>
  <si>
    <t>ID - 1630</t>
  </si>
  <si>
    <t>ID - 1631</t>
  </si>
  <si>
    <t>ID - 1632</t>
  </si>
  <si>
    <t>ID - 1633</t>
  </si>
  <si>
    <t>ID - 1634</t>
  </si>
  <si>
    <t>ID - 1635</t>
  </si>
  <si>
    <t>ID - 1636</t>
  </si>
  <si>
    <t>ID - 1637</t>
  </si>
  <si>
    <t>ID - 1638</t>
  </si>
  <si>
    <t>ID - 1639</t>
  </si>
  <si>
    <t>ID - 1640</t>
  </si>
  <si>
    <t>ID - 1641</t>
  </si>
  <si>
    <t>ID - 1642</t>
  </si>
  <si>
    <t>ID - 1643</t>
  </si>
  <si>
    <t>ID - 1644</t>
  </si>
  <si>
    <t>ID - 1645</t>
  </si>
  <si>
    <t>ID - 1646</t>
  </si>
  <si>
    <t>ID - 1647</t>
  </si>
  <si>
    <t>ID - 1648</t>
  </si>
  <si>
    <t>ID - 1649</t>
  </si>
  <si>
    <t>ID - 1650</t>
  </si>
  <si>
    <t>ID - 1651</t>
  </si>
  <si>
    <t>ID - 1652</t>
  </si>
  <si>
    <t>ID - 1653</t>
  </si>
  <si>
    <t>ID - 1654</t>
  </si>
  <si>
    <t>ID - 1655</t>
  </si>
  <si>
    <t>ID - 1656</t>
  </si>
  <si>
    <t>ID - 1657</t>
  </si>
  <si>
    <t>ID - 1658</t>
  </si>
  <si>
    <t>ID - 1659</t>
  </si>
  <si>
    <t>ID - 1660</t>
  </si>
  <si>
    <t>ID - 1661</t>
  </si>
  <si>
    <t>ID - 1662</t>
  </si>
  <si>
    <t>ID - 1663</t>
  </si>
  <si>
    <t>ID - 1664</t>
  </si>
  <si>
    <t>ID - 1665</t>
  </si>
  <si>
    <t>ID - 1666</t>
  </si>
  <si>
    <t>ID - 1667</t>
  </si>
  <si>
    <t>ID - 1668</t>
  </si>
  <si>
    <t>ID - 1669</t>
  </si>
  <si>
    <t>ID - 1670</t>
  </si>
  <si>
    <t>ID - 1671</t>
  </si>
  <si>
    <t>ID - 1672</t>
  </si>
  <si>
    <t>ID - 1673</t>
  </si>
  <si>
    <t>ID - 1674</t>
  </si>
  <si>
    <t>ID - 1675</t>
  </si>
  <si>
    <t>ID - 1676</t>
  </si>
  <si>
    <t>ID - 1677</t>
  </si>
  <si>
    <t>ID - 1678</t>
  </si>
  <si>
    <t>ID - 1679</t>
  </si>
  <si>
    <t>ID - 1680</t>
  </si>
  <si>
    <t>ID - 1681</t>
  </si>
  <si>
    <t>ID - 1682</t>
  </si>
  <si>
    <t>ID - 1683</t>
  </si>
  <si>
    <t>ID - 1684</t>
  </si>
  <si>
    <t>ID - 1685</t>
  </si>
  <si>
    <t>ID - 1686</t>
  </si>
  <si>
    <t>ID - 1687</t>
  </si>
  <si>
    <t>ID - 1688</t>
  </si>
  <si>
    <t>ID - 1689</t>
  </si>
  <si>
    <t>ID - 1690</t>
  </si>
  <si>
    <t>ID - 1691</t>
  </si>
  <si>
    <t>ID - 1692</t>
  </si>
  <si>
    <t>ID - 1693</t>
  </si>
  <si>
    <t>ID - 1694</t>
  </si>
  <si>
    <t>ID - 1695</t>
  </si>
  <si>
    <t>ID - 1696</t>
  </si>
  <si>
    <t>ID - 1697</t>
  </si>
  <si>
    <t>ID - 1698</t>
  </si>
  <si>
    <t>ID - 1699</t>
  </si>
  <si>
    <t>ID - 1700</t>
  </si>
  <si>
    <t>ID - 1701</t>
  </si>
  <si>
    <t>ID - 1702</t>
  </si>
  <si>
    <t>ID - 1703</t>
  </si>
  <si>
    <t>ID - 1704</t>
  </si>
  <si>
    <t>ID - 1705</t>
  </si>
  <si>
    <t>ID - 1706</t>
  </si>
  <si>
    <t>ID - 1707</t>
  </si>
  <si>
    <t>ID - 1708</t>
  </si>
  <si>
    <t>ID - 1709</t>
  </si>
  <si>
    <t>ID - 1710</t>
  </si>
  <si>
    <t>ID - 1711</t>
  </si>
  <si>
    <t>ID - 1712</t>
  </si>
  <si>
    <t>ID - 1713</t>
  </si>
  <si>
    <t>ID - 1714</t>
  </si>
  <si>
    <t>ID - 1715</t>
  </si>
  <si>
    <t>ID - 1716</t>
  </si>
  <si>
    <t>ID - 1717</t>
  </si>
  <si>
    <t>ID - 1718</t>
  </si>
  <si>
    <t>ID - 1719</t>
  </si>
  <si>
    <t>ID - 1720</t>
  </si>
  <si>
    <t>ID - 1721</t>
  </si>
  <si>
    <t>ID - 1722</t>
  </si>
  <si>
    <t>ID - 1723</t>
  </si>
  <si>
    <t>ID - 1724</t>
  </si>
  <si>
    <t>ID - 1725</t>
  </si>
  <si>
    <t>ID - 1726</t>
  </si>
  <si>
    <t>ID - 1727</t>
  </si>
  <si>
    <t>ID - 1728</t>
  </si>
  <si>
    <t>ID - 1729</t>
  </si>
  <si>
    <t>ID - 1730</t>
  </si>
  <si>
    <t>ID - 1731</t>
  </si>
  <si>
    <t>ID - 1732</t>
  </si>
  <si>
    <t>ID - 1733</t>
  </si>
  <si>
    <t>ID - 1734</t>
  </si>
  <si>
    <t>ID - 1735</t>
  </si>
  <si>
    <t>ID - 1736</t>
  </si>
  <si>
    <t>ID - 1737</t>
  </si>
  <si>
    <t>ID - 1738</t>
  </si>
  <si>
    <t>ID - 1739</t>
  </si>
  <si>
    <t>ID - 1740</t>
  </si>
  <si>
    <t>ID - 1741</t>
  </si>
  <si>
    <t>ID - 1742</t>
  </si>
  <si>
    <t>ID - 1743</t>
  </si>
  <si>
    <t>ID - 1744</t>
  </si>
  <si>
    <t>ID - 1745</t>
  </si>
  <si>
    <t>ID - 1746</t>
  </si>
  <si>
    <t>ID - 1747</t>
  </si>
  <si>
    <t>ID - 1748</t>
  </si>
  <si>
    <t>ID - 1749</t>
  </si>
  <si>
    <t>ID - 1750</t>
  </si>
  <si>
    <t>ID - 1751</t>
  </si>
  <si>
    <t>ID - 1752</t>
  </si>
  <si>
    <t>ID - 1753</t>
  </si>
  <si>
    <t>ID - 1754</t>
  </si>
  <si>
    <t>ID - 1755</t>
  </si>
  <si>
    <t>ID - 1756</t>
  </si>
  <si>
    <t>ID - 1757</t>
  </si>
  <si>
    <t>ID - 1758</t>
  </si>
  <si>
    <t>ID - 1759</t>
  </si>
  <si>
    <t>ID - 1760</t>
  </si>
  <si>
    <t>ID - 1761</t>
  </si>
  <si>
    <t>ID - 1762</t>
  </si>
  <si>
    <t>ID - 1763</t>
  </si>
  <si>
    <t>ID - 1764</t>
  </si>
  <si>
    <t>ID - 1765</t>
  </si>
  <si>
    <t>ID - 1766</t>
  </si>
  <si>
    <t>ID - 1767</t>
  </si>
  <si>
    <t>ID - 1768</t>
  </si>
  <si>
    <t>ID - 1769</t>
  </si>
  <si>
    <t>ID - 1770</t>
  </si>
  <si>
    <t>ID - 1771</t>
  </si>
  <si>
    <t>ID - 1772</t>
  </si>
  <si>
    <t>ID - 1773</t>
  </si>
  <si>
    <t>ID - 1774</t>
  </si>
  <si>
    <t>ID - 1775</t>
  </si>
  <si>
    <t>ID - 1776</t>
  </si>
  <si>
    <t>ID - 1777</t>
  </si>
  <si>
    <t>ID - 1778</t>
  </si>
  <si>
    <t>ID - 1779</t>
  </si>
  <si>
    <t>ID - 1780</t>
  </si>
  <si>
    <t>ID - 1781</t>
  </si>
  <si>
    <t>ID - 1782</t>
  </si>
  <si>
    <t>ID - 1783</t>
  </si>
  <si>
    <t>ID - 1784</t>
  </si>
  <si>
    <t>ID - 1785</t>
  </si>
  <si>
    <t>ID - 1786</t>
  </si>
  <si>
    <t>ID - 1787</t>
  </si>
  <si>
    <t>ID - 1788</t>
  </si>
  <si>
    <t>ID - 1789</t>
  </si>
  <si>
    <t>ID - 1790</t>
  </si>
  <si>
    <t>ID - 1791</t>
  </si>
  <si>
    <t>ID - 1792</t>
  </si>
  <si>
    <t>ID - 1793</t>
  </si>
  <si>
    <t>ID - 1794</t>
  </si>
  <si>
    <t>ID - 1795</t>
  </si>
  <si>
    <t>ID - 1796</t>
  </si>
  <si>
    <t>ID - 1797</t>
  </si>
  <si>
    <t>ID - 1798</t>
  </si>
  <si>
    <t>ID - 1799</t>
  </si>
  <si>
    <t>ID - 1800</t>
  </si>
  <si>
    <t>ID - 1801</t>
  </si>
  <si>
    <t>ID - 1802</t>
  </si>
  <si>
    <t>ID - 1803</t>
  </si>
  <si>
    <t>ID - 1804</t>
  </si>
  <si>
    <t>ID - 1805</t>
  </si>
  <si>
    <t>ID - 1806</t>
  </si>
  <si>
    <t>ID - 1807</t>
  </si>
  <si>
    <t>ID - 1808</t>
  </si>
  <si>
    <t>ID - 1809</t>
  </si>
  <si>
    <t>ID - 1810</t>
  </si>
  <si>
    <t>ID - 1811</t>
  </si>
  <si>
    <t>ID - 1812</t>
  </si>
  <si>
    <t>ID - 1813</t>
  </si>
  <si>
    <t>ID - 1814</t>
  </si>
  <si>
    <t>ID - 1815</t>
  </si>
  <si>
    <t>ID - 1816</t>
  </si>
  <si>
    <t>ID - 1817</t>
  </si>
  <si>
    <t>ID - 1818</t>
  </si>
  <si>
    <t>ID - 1819</t>
  </si>
  <si>
    <t>ID - 1820</t>
  </si>
  <si>
    <t>ID - 1821</t>
  </si>
  <si>
    <t>ID - 1822</t>
  </si>
  <si>
    <t>ID - 1823</t>
  </si>
  <si>
    <t>ID - 1824</t>
  </si>
  <si>
    <t>ID - 1825</t>
  </si>
  <si>
    <t>ID - 1826</t>
  </si>
  <si>
    <t>ID - 1827</t>
  </si>
  <si>
    <t>ID - 1828</t>
  </si>
  <si>
    <t>ID - 1829</t>
  </si>
  <si>
    <t>ID - 1830</t>
  </si>
  <si>
    <t>ID - 1831</t>
  </si>
  <si>
    <t>ID - 1832</t>
  </si>
  <si>
    <t>ID - 1833</t>
  </si>
  <si>
    <t>ID - 1834</t>
  </si>
  <si>
    <t>ID - 1835</t>
  </si>
  <si>
    <t>ID - 1836</t>
  </si>
  <si>
    <t>ID - 1837</t>
  </si>
  <si>
    <t>ID - 1838</t>
  </si>
  <si>
    <t>ID - 1839</t>
  </si>
  <si>
    <t>ID - 1840</t>
  </si>
  <si>
    <t>ID - 1841</t>
  </si>
  <si>
    <t>ID - 1842</t>
  </si>
  <si>
    <t>ID - 1843</t>
  </si>
  <si>
    <t>ID - 1844</t>
  </si>
  <si>
    <t>ID - 1845</t>
  </si>
  <si>
    <t>ID - 1846</t>
  </si>
  <si>
    <t>ID - 1847</t>
  </si>
  <si>
    <t>ID - 1848</t>
  </si>
  <si>
    <t>ID - 1849</t>
  </si>
  <si>
    <t>ID - 1850</t>
  </si>
  <si>
    <t>ID - 1851</t>
  </si>
  <si>
    <t>ID - 1852</t>
  </si>
  <si>
    <t>ID - 1853</t>
  </si>
  <si>
    <t>ID - 1854</t>
  </si>
  <si>
    <t>ID - 1855</t>
  </si>
  <si>
    <t>ID - 1856</t>
  </si>
  <si>
    <t>ID - 1857</t>
  </si>
  <si>
    <t>ID - 1858</t>
  </si>
  <si>
    <t>ID - 1859</t>
  </si>
  <si>
    <t>ID - 1860</t>
  </si>
  <si>
    <t>ID - 1861</t>
  </si>
  <si>
    <t>ID - 1862</t>
  </si>
  <si>
    <t>ID - 1863</t>
  </si>
  <si>
    <t>ID - 1864</t>
  </si>
  <si>
    <t>ID - 1865</t>
  </si>
  <si>
    <t>ID - 1866</t>
  </si>
  <si>
    <t>ID - 1867</t>
  </si>
  <si>
    <t>ID - 1868</t>
  </si>
  <si>
    <t>ID - 1869</t>
  </si>
  <si>
    <t>ID - 1870</t>
  </si>
  <si>
    <t>ID - 1871</t>
  </si>
  <si>
    <t>ID - 1872</t>
  </si>
  <si>
    <t>ID - 1873</t>
  </si>
  <si>
    <t>ID - 1874</t>
  </si>
  <si>
    <t>ID - 1875</t>
  </si>
  <si>
    <t>ID - 1876</t>
  </si>
  <si>
    <t>ID - 1877</t>
  </si>
  <si>
    <t>ID - 1878</t>
  </si>
  <si>
    <t>ID - 1879</t>
  </si>
  <si>
    <t>ID - 1880</t>
  </si>
  <si>
    <t>ID - 1881</t>
  </si>
  <si>
    <t>ID - 1882</t>
  </si>
  <si>
    <t>ID - 1883</t>
  </si>
  <si>
    <t>ID - 1884</t>
  </si>
  <si>
    <t>ID - 1885</t>
  </si>
  <si>
    <t>ID - 1886</t>
  </si>
  <si>
    <t>ID - 1887</t>
  </si>
  <si>
    <t>ID - 1888</t>
  </si>
  <si>
    <t>ID - 1889</t>
  </si>
  <si>
    <t>ID - 1890</t>
  </si>
  <si>
    <t>ID - 1891</t>
  </si>
  <si>
    <t>ID - 1892</t>
  </si>
  <si>
    <t>ID - 1893</t>
  </si>
  <si>
    <t>ID - 1894</t>
  </si>
  <si>
    <t>ID - 1895</t>
  </si>
  <si>
    <t>ID - 1896</t>
  </si>
  <si>
    <t>ID - 1897</t>
  </si>
  <si>
    <t>ID - 1898</t>
  </si>
  <si>
    <t>ID - 1899</t>
  </si>
  <si>
    <t>ID - 1900</t>
  </si>
  <si>
    <t>ID - 1901</t>
  </si>
  <si>
    <t>ID - 1902</t>
  </si>
  <si>
    <t>ID - 1903</t>
  </si>
  <si>
    <t>ID - 1904</t>
  </si>
  <si>
    <t>ID - 1905</t>
  </si>
  <si>
    <t>ID - 1906</t>
  </si>
  <si>
    <t>ID - 1907</t>
  </si>
  <si>
    <t>ID - 1908</t>
  </si>
  <si>
    <t>ID - 1909</t>
  </si>
  <si>
    <t>ID - 1910</t>
  </si>
  <si>
    <t>ID - 1911</t>
  </si>
  <si>
    <t>ID - 1912</t>
  </si>
  <si>
    <t>ID - 1913</t>
  </si>
  <si>
    <t>ID - 1914</t>
  </si>
  <si>
    <t>ID - 1915</t>
  </si>
  <si>
    <t>ID - 1916</t>
  </si>
  <si>
    <t>ID - 1917</t>
  </si>
  <si>
    <t>ID - 1918</t>
  </si>
  <si>
    <t>ID - 1919</t>
  </si>
  <si>
    <t>ID - 1920</t>
  </si>
  <si>
    <t>ID - 1921</t>
  </si>
  <si>
    <t>ID - 1922</t>
  </si>
  <si>
    <t>ID - 1923</t>
  </si>
  <si>
    <t>ID - 1924</t>
  </si>
  <si>
    <t>ID - 1925</t>
  </si>
  <si>
    <t>ID - 1926</t>
  </si>
  <si>
    <t>ID - 1927</t>
  </si>
  <si>
    <t>ID - 1928</t>
  </si>
  <si>
    <t>ID - 1929</t>
  </si>
  <si>
    <t>ID - 1930</t>
  </si>
  <si>
    <t>ID - 1931</t>
  </si>
  <si>
    <t>ID - 1932</t>
  </si>
  <si>
    <t>ID - 1933</t>
  </si>
  <si>
    <t>ID - 1934</t>
  </si>
  <si>
    <t>ID - 1935</t>
  </si>
  <si>
    <t>ID - 1936</t>
  </si>
  <si>
    <t>ID - 1937</t>
  </si>
  <si>
    <t>ID - 1938</t>
  </si>
  <si>
    <t>ID - 1939</t>
  </si>
  <si>
    <t>ID - 1940</t>
  </si>
  <si>
    <t>ID - 1941</t>
  </si>
  <si>
    <t>ID - 1942</t>
  </si>
  <si>
    <t>ID - 1943</t>
  </si>
  <si>
    <t>ID - 1944</t>
  </si>
  <si>
    <t>ID - 1945</t>
  </si>
  <si>
    <t>ID - 1946</t>
  </si>
  <si>
    <t>ID - 1947</t>
  </si>
  <si>
    <t>ID - 1948</t>
  </si>
  <si>
    <t>ID - 1949</t>
  </si>
  <si>
    <t>ID - 1950</t>
  </si>
  <si>
    <t>ID - 1951</t>
  </si>
  <si>
    <t>ID - 1952</t>
  </si>
  <si>
    <t>ID - 1953</t>
  </si>
  <si>
    <t>ID - 1954</t>
  </si>
  <si>
    <t>ID - 1955</t>
  </si>
  <si>
    <t>ID - 1956</t>
  </si>
  <si>
    <t>ID - 1957</t>
  </si>
  <si>
    <t>ID - 1958</t>
  </si>
  <si>
    <t>ID - 1959</t>
  </si>
  <si>
    <t>ID - 1960</t>
  </si>
  <si>
    <t>ID - 1961</t>
  </si>
  <si>
    <t>ID - 1962</t>
  </si>
  <si>
    <t>ID - 1963</t>
  </si>
  <si>
    <t>ID - 1964</t>
  </si>
  <si>
    <t>ID - 1965</t>
  </si>
  <si>
    <t>ID - 1966</t>
  </si>
  <si>
    <t>ID - 1967</t>
  </si>
  <si>
    <t>ID - 1968</t>
  </si>
  <si>
    <t>ID - 1969</t>
  </si>
  <si>
    <t>ID - 1970</t>
  </si>
  <si>
    <t>ID - 1971</t>
  </si>
  <si>
    <t>ID - 1972</t>
  </si>
  <si>
    <t>ID - 1973</t>
  </si>
  <si>
    <t>ID - 1974</t>
  </si>
  <si>
    <t>ID - 1975</t>
  </si>
  <si>
    <t>ID - 1976</t>
  </si>
  <si>
    <t>ID - 1977</t>
  </si>
  <si>
    <t>ID - 1978</t>
  </si>
  <si>
    <t>ID - 1979</t>
  </si>
  <si>
    <t>ID - 1980</t>
  </si>
  <si>
    <t>ID - 1981</t>
  </si>
  <si>
    <t>ID - 1982</t>
  </si>
  <si>
    <t>ID - 1983</t>
  </si>
  <si>
    <t>ID - 1984</t>
  </si>
  <si>
    <t>ID - 1985</t>
  </si>
  <si>
    <t>ID - 1986</t>
  </si>
  <si>
    <t>ID - 1987</t>
  </si>
  <si>
    <t>ID - 1988</t>
  </si>
  <si>
    <t>ID - 1989</t>
  </si>
  <si>
    <t>ID - 1990</t>
  </si>
  <si>
    <t>ID - 1991</t>
  </si>
  <si>
    <t>ID - 1992</t>
  </si>
  <si>
    <t>ID - 1993</t>
  </si>
  <si>
    <t>ID - 1994</t>
  </si>
  <si>
    <t>ID - 1995</t>
  </si>
  <si>
    <t>ID - 1996</t>
  </si>
  <si>
    <t>ID - 1997</t>
  </si>
  <si>
    <t>ID - 1998</t>
  </si>
  <si>
    <t>ID - 1999</t>
  </si>
  <si>
    <t>ID - 2000</t>
  </si>
  <si>
    <t>ID - 2001</t>
  </si>
  <si>
    <t>ID - 2002</t>
  </si>
  <si>
    <t>ID - 2003</t>
  </si>
  <si>
    <t>ID - 2004</t>
  </si>
  <si>
    <t>ID - 2005</t>
  </si>
  <si>
    <t>ID - 2006</t>
  </si>
  <si>
    <t>ID - 2007</t>
  </si>
  <si>
    <t>ID - 2008</t>
  </si>
  <si>
    <t>ID - 2009</t>
  </si>
  <si>
    <t>ID - 2010</t>
  </si>
  <si>
    <t>ID - 2011</t>
  </si>
  <si>
    <t>ID - 2012</t>
  </si>
  <si>
    <t>ID - 2013</t>
  </si>
  <si>
    <t>ID - 2014</t>
  </si>
  <si>
    <t>ID - 2015</t>
  </si>
  <si>
    <t>ID - 2016</t>
  </si>
  <si>
    <t>ID - 2017</t>
  </si>
  <si>
    <t>ID - 2018</t>
  </si>
  <si>
    <t>ID - 2019</t>
  </si>
  <si>
    <t>ID - 2020</t>
  </si>
  <si>
    <t>ID - 2021</t>
  </si>
  <si>
    <t>ID - 2022</t>
  </si>
  <si>
    <t>ID - 2023</t>
  </si>
  <si>
    <t>ID - 2024</t>
  </si>
  <si>
    <t>ID - 2025</t>
  </si>
  <si>
    <t>ID - 2026</t>
  </si>
  <si>
    <t>ID - 2027</t>
  </si>
  <si>
    <t>ID - 2028</t>
  </si>
  <si>
    <t>ID - 2029</t>
  </si>
  <si>
    <t>ID - 2030</t>
  </si>
  <si>
    <t>ID - 2031</t>
  </si>
  <si>
    <t>ID - 2032</t>
  </si>
  <si>
    <t>ID - 2033</t>
  </si>
  <si>
    <t>ID - 2034</t>
  </si>
  <si>
    <t>ID - 2035</t>
  </si>
  <si>
    <t>ID - 2036</t>
  </si>
  <si>
    <t>ID - 2037</t>
  </si>
  <si>
    <t>ID - 2038</t>
  </si>
  <si>
    <t>ID - 2039</t>
  </si>
  <si>
    <t>ID - 2040</t>
  </si>
  <si>
    <t>ID - 2041</t>
  </si>
  <si>
    <t>ID - 2042</t>
  </si>
  <si>
    <t>ID - 2043</t>
  </si>
  <si>
    <t>ID - 2044</t>
  </si>
  <si>
    <t>ID - 2045</t>
  </si>
  <si>
    <t>ID - 2046</t>
  </si>
  <si>
    <t>ID - 2047</t>
  </si>
  <si>
    <t>ID - 2048</t>
  </si>
  <si>
    <t>ID - 2049</t>
  </si>
  <si>
    <t>ID - 2050</t>
  </si>
  <si>
    <t>ID - 2051</t>
  </si>
  <si>
    <t>ID - 2052</t>
  </si>
  <si>
    <t>ID - 2053</t>
  </si>
  <si>
    <t>ID - 2054</t>
  </si>
  <si>
    <t>ID - 2055</t>
  </si>
  <si>
    <t>ID - 2056</t>
  </si>
  <si>
    <t>ID - 2057</t>
  </si>
  <si>
    <t>ID - 2058</t>
  </si>
  <si>
    <t>ID - 2059</t>
  </si>
  <si>
    <t>ID - 2060</t>
  </si>
  <si>
    <t>ID - 2061</t>
  </si>
  <si>
    <t>ID - 2062</t>
  </si>
  <si>
    <t>ID - 2063</t>
  </si>
  <si>
    <t>ID - 2064</t>
  </si>
  <si>
    <t>ID - 2065</t>
  </si>
  <si>
    <t>ID - 2066</t>
  </si>
  <si>
    <t>ID - 2067</t>
  </si>
  <si>
    <t>ID - 2068</t>
  </si>
  <si>
    <t>ID - 2069</t>
  </si>
  <si>
    <t>ID - 2070</t>
  </si>
  <si>
    <t>ID - 2071</t>
  </si>
  <si>
    <t>ID - 2072</t>
  </si>
  <si>
    <t>ID - 2073</t>
  </si>
  <si>
    <t>ID - 2074</t>
  </si>
  <si>
    <t>ID - 2075</t>
  </si>
  <si>
    <t>ID - 2076</t>
  </si>
  <si>
    <t>Kostnad [MSEK]</t>
  </si>
  <si>
    <t>Parameter (ändras av admin vid årlig uppdatering)</t>
  </si>
  <si>
    <t>Sum of Kostnad [MSEK]</t>
  </si>
  <si>
    <t>Ja</t>
  </si>
  <si>
    <t>Scope 3 [kg CO2e/Euro 2011]</t>
  </si>
  <si>
    <t>Konverteringsfaktor SEK nuvarande år till € 2011</t>
  </si>
  <si>
    <t xml:space="preserve">Input-värde för Exiobase 3.0 är värdet av 1€ under 2011. För att konvertera detta till 1 SEK i dagens valuta så behöver både valuta omvandling och hänsyn till inflationen tas. Årlig inflationstakt sedan 2011 är hämtad från statistik från Eurostat, 
Källa: https://ec.europa.eu/eurostat/databrowser/view/tec00118/default/table?lang=en
Årsmedelvärde på valutakurs är tagen från riksbanken.
https://www.riksbank.se/sv/statistik/sok-rantor--valutakurser/valutakurser-till-deklarationen/
Inflationstakten, valutakurser ska uppdateras en gång per år för att täcka innevarande år.
Inflationstakt EU (27 länder): 2011-2022 (12 år): 25,1%
Valutakurs 2022: 1€ = 10,6317 SEK
1€ 2011 = 1,251 € 2022
1€ 2011 = 1,251 € 2022 * 10, 6317 SEK 2022/EURO 2022 = 13,30 SEK 2022
</t>
  </si>
  <si>
    <t>Utsläppsfaktorer för de detaljerade spendberäkningarna utgår från Exiobase-värden för 2011. För att räkna fram en konverteringsfaktor mellan SEK för relventa år och EURO 2011 så behöver dels inflation och växelkurs tas i beaktning. Se kommentar nedan för beräkningsssteg.</t>
  </si>
  <si>
    <t>Sum of Scope 2 [ton CO2e]</t>
  </si>
  <si>
    <t>Sum of Scope 1 [ton CO2e]</t>
  </si>
  <si>
    <t>Sum of Scope 3 [ton CO2e]</t>
  </si>
  <si>
    <t>Värde (SEK)</t>
  </si>
  <si>
    <t>10.3 Medicinteknik Operation och relaterade förbrukningsvaror</t>
  </si>
  <si>
    <t>Region Stockholm miljöspendanalys 2021
Omvandlingsfaktor Euro till SEK, se flik "Konvertering SEK till EURO"</t>
  </si>
  <si>
    <t>Filterfönster för Pivottabell</t>
  </si>
  <si>
    <t>Pivottabell över resultatet från den utökade spendanalysen</t>
  </si>
  <si>
    <t>Totalt</t>
  </si>
  <si>
    <t>Tabell över resultatet från utökad spendanalys, Nivå 1</t>
  </si>
  <si>
    <t>Utsläpp Totalt [ton CO2e]</t>
  </si>
  <si>
    <t>Utsläpp Scope 3 [ton CO2e]</t>
  </si>
  <si>
    <t>Utsläpp Scope 2 [ton CO2e]</t>
  </si>
  <si>
    <t>Utsläpp Scope 1 [ton CO2e]</t>
  </si>
  <si>
    <t>Tabell över resultatet från utökad spendanalys, Nivå 1 + 2</t>
  </si>
  <si>
    <t>Tabell över resultatet från utökad spendanalys, Nivå 1 + 2 + 3</t>
  </si>
  <si>
    <t>Nivå</t>
  </si>
  <si>
    <t xml:space="preserve">I detta verktyg kan en utökas spendanalys genomföras. 
Kostnader, kategoriserade enligt LFU:s kategoriträd, kan matas in och deras resulerade utsläpp visas, uppdelat på olika nivåer.
</t>
  </si>
  <si>
    <t xml:space="preserve">Detta verktyg var tidigare en del i SKR:s verktyg för regionernas klimatpåverkan, </t>
  </si>
  <si>
    <t>men har flyttats ut för att förenkla processen med spendanalysen.</t>
  </si>
  <si>
    <t>Version:</t>
  </si>
  <si>
    <t>Mer om LFU:s kategoriträd:</t>
  </si>
  <si>
    <t>LFUs kategoriträd</t>
  </si>
  <si>
    <t>Verktyget har, förutom denna flik,  4 flikar:</t>
  </si>
  <si>
    <t xml:space="preserve"> - Resultattabeller: Här finns resultat för spendanalysen</t>
  </si>
  <si>
    <t xml:space="preserve"> - Pivot inköp utökad: Här finns en öppen pivot-tabell som kan användas för att sortera/kategorisera resultatet</t>
  </si>
  <si>
    <t xml:space="preserve"> - Input-inköpta varor o tjänster: Här görs själva inmantingen av kostnader.</t>
  </si>
  <si>
    <t xml:space="preserve"> - Utsläppsfaktorer: Här visas aktuella kostnadsbaserade utsläppsfaktorer.</t>
  </si>
  <si>
    <t>SKR: Energi och klimat</t>
  </si>
  <si>
    <t>Mer om SKR:s arbete kring regionernas klimatberäkningar:</t>
  </si>
  <si>
    <t>År: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</si>
</sst>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_-* #,##0_-;\-* #,##0_-;_-* &quot;-&quot;??_-;_-@_-"/>
    <numFmt numFmtId="165" formatCode="#,##0.0000"/>
    <numFmt numFmtId="166" formatCode="#,##0.00000"/>
    <numFmt numFmtId="167" formatCode="0.00000000000"/>
    <numFmt numFmtId="168" formatCode="_-* #,##0\ _k_r_-;\-* #,##0\ _k_r_-;_-* &quot;-&quot;\ _k_r_-;_-@_-"/>
    <numFmt numFmtId="169" formatCode="_-* #,##0.00\ _k_r_-;\-* #,##0.00\ _k_r_-;_-* &quot;-&quot;??\ _k_r_-;_-@_-"/>
    <numFmt numFmtId="170" formatCode="_-* #,##0.0_-;\-* #,##0.0_-;_-* &quot;-&quot;??_-;_-@_-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30"/>
      <name val="Calibri"/>
      <family val="2"/>
    </font>
    <font>
      <u/>
      <sz val="16"/>
      <color indexed="30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0"/>
      <name val="Myriad"/>
    </font>
    <font>
      <sz val="14"/>
      <name val="Courier New"/>
      <family val="3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F255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778"/>
        <bgColor indexed="64"/>
      </patternFill>
    </fill>
    <fill>
      <patternFill patternType="solid">
        <fgColor rgb="FF78C0D3"/>
        <bgColor indexed="64"/>
      </patternFill>
    </fill>
    <fill>
      <patternFill patternType="solid">
        <fgColor rgb="FFEDF3BD"/>
        <bgColor indexed="64"/>
      </patternFill>
    </fill>
    <fill>
      <patternFill patternType="solid">
        <fgColor rgb="FF24A6C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/>
        <bgColor theme="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theme="5" tint="0.59999389629810485"/>
      </patternFill>
    </fill>
  </fills>
  <borders count="48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medium">
        <color theme="5"/>
      </top>
      <bottom style="thin">
        <color indexed="64"/>
      </bottom>
      <diagonal/>
    </border>
    <border>
      <left style="thin">
        <color theme="0"/>
      </left>
      <right/>
      <top style="medium">
        <color theme="5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</borders>
  <cellStyleXfs count="6">
    <xf numFmtId="0" fontId="0" fillId="0" borderId="0"/>
    <xf numFmtId="0" fontId="2" fillId="2" borderId="1" applyNumberFormat="0" applyAlignment="0" applyProtection="0"/>
    <xf numFmtId="0" fontId="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73">
    <xf numFmtId="0" fontId="0" fillId="0" borderId="0" xfId="0"/>
    <xf numFmtId="0" fontId="2" fillId="3" borderId="2" xfId="0" applyFont="1" applyFill="1" applyBorder="1" applyAlignment="1">
      <alignment horizontal="left" vertical="top" wrapText="1"/>
    </xf>
    <xf numFmtId="0" fontId="0" fillId="4" borderId="0" xfId="0" applyFill="1" applyAlignment="1">
      <alignment vertical="top"/>
    </xf>
    <xf numFmtId="0" fontId="0" fillId="4" borderId="3" xfId="0" applyFill="1" applyBorder="1" applyAlignment="1">
      <alignment vertical="top" wrapText="1"/>
    </xf>
    <xf numFmtId="0" fontId="0" fillId="4" borderId="4" xfId="0" applyFill="1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2" fillId="3" borderId="0" xfId="0" applyFont="1" applyFill="1" applyAlignment="1">
      <alignment horizontal="left" vertical="top" wrapText="1"/>
    </xf>
    <xf numFmtId="164" fontId="0" fillId="0" borderId="0" xfId="0" applyNumberFormat="1" applyAlignment="1">
      <alignment vertical="top"/>
    </xf>
    <xf numFmtId="0" fontId="5" fillId="0" borderId="0" xfId="0" applyFont="1" applyAlignment="1">
      <alignment horizontal="left" vertical="top" wrapText="1"/>
    </xf>
    <xf numFmtId="0" fontId="0" fillId="4" borderId="0" xfId="0" applyFill="1"/>
    <xf numFmtId="0" fontId="0" fillId="4" borderId="0" xfId="0" applyFill="1" applyProtection="1">
      <protection hidden="1"/>
    </xf>
    <xf numFmtId="0" fontId="4" fillId="0" borderId="0" xfId="0" applyFont="1"/>
    <xf numFmtId="0" fontId="0" fillId="4" borderId="0" xfId="0" applyFill="1" applyAlignment="1">
      <alignment wrapText="1"/>
    </xf>
    <xf numFmtId="0" fontId="7" fillId="4" borderId="0" xfId="2" applyFont="1" applyFill="1" applyBorder="1" applyAlignment="1">
      <alignment vertical="top"/>
    </xf>
    <xf numFmtId="0" fontId="0" fillId="4" borderId="0" xfId="0" applyFill="1" applyAlignment="1">
      <alignment horizontal="left" indent="1"/>
    </xf>
    <xf numFmtId="0" fontId="8" fillId="4" borderId="0" xfId="0" applyFont="1" applyFill="1"/>
    <xf numFmtId="0" fontId="0" fillId="4" borderId="0" xfId="0" applyFill="1" applyAlignment="1">
      <alignment horizontal="center" vertical="center"/>
    </xf>
    <xf numFmtId="0" fontId="9" fillId="4" borderId="0" xfId="0" applyFont="1" applyFill="1" applyAlignment="1">
      <alignment horizontal="left" vertical="center" indent="1"/>
    </xf>
    <xf numFmtId="0" fontId="0" fillId="5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3" fillId="6" borderId="6" xfId="0" applyFont="1" applyFill="1" applyBorder="1" applyAlignment="1">
      <alignment horizontal="left"/>
    </xf>
    <xf numFmtId="0" fontId="0" fillId="7" borderId="6" xfId="0" applyFill="1" applyBorder="1" applyProtection="1">
      <protection locked="0"/>
    </xf>
    <xf numFmtId="0" fontId="3" fillId="8" borderId="10" xfId="0" applyFont="1" applyFill="1" applyBorder="1"/>
    <xf numFmtId="0" fontId="3" fillId="8" borderId="11" xfId="0" applyFont="1" applyFill="1" applyBorder="1"/>
    <xf numFmtId="165" fontId="3" fillId="8" borderId="11" xfId="0" applyNumberFormat="1" applyFont="1" applyFill="1" applyBorder="1" applyAlignment="1">
      <alignment wrapText="1"/>
    </xf>
    <xf numFmtId="165" fontId="3" fillId="8" borderId="12" xfId="0" applyNumberFormat="1" applyFont="1" applyFill="1" applyBorder="1" applyAlignment="1">
      <alignment wrapText="1"/>
    </xf>
    <xf numFmtId="0" fontId="0" fillId="4" borderId="13" xfId="0" applyFill="1" applyBorder="1"/>
    <xf numFmtId="0" fontId="0" fillId="4" borderId="13" xfId="0" applyFill="1" applyBorder="1" applyProtection="1">
      <protection hidden="1"/>
    </xf>
    <xf numFmtId="0" fontId="0" fillId="8" borderId="11" xfId="0" applyFill="1" applyBorder="1"/>
    <xf numFmtId="0" fontId="3" fillId="8" borderId="11" xfId="0" applyFont="1" applyFill="1" applyBorder="1" applyAlignment="1">
      <alignment wrapText="1"/>
    </xf>
    <xf numFmtId="0" fontId="3" fillId="8" borderId="12" xfId="0" applyFont="1" applyFill="1" applyBorder="1" applyAlignment="1">
      <alignment wrapText="1"/>
    </xf>
    <xf numFmtId="0" fontId="3" fillId="8" borderId="14" xfId="0" applyFont="1" applyFill="1" applyBorder="1" applyAlignment="1">
      <alignment wrapText="1"/>
    </xf>
    <xf numFmtId="0" fontId="3" fillId="8" borderId="15" xfId="0" applyFont="1" applyFill="1" applyBorder="1" applyAlignment="1">
      <alignment wrapText="1"/>
    </xf>
    <xf numFmtId="0" fontId="3" fillId="8" borderId="16" xfId="0" applyFont="1" applyFill="1" applyBorder="1" applyAlignment="1">
      <alignment wrapText="1"/>
    </xf>
    <xf numFmtId="0" fontId="0" fillId="4" borderId="6" xfId="0" applyFill="1" applyBorder="1"/>
    <xf numFmtId="0" fontId="11" fillId="0" borderId="2" xfId="0" applyFont="1" applyBorder="1" applyAlignment="1" applyProtection="1">
      <alignment vertical="center"/>
      <protection hidden="1"/>
    </xf>
    <xf numFmtId="0" fontId="0" fillId="8" borderId="17" xfId="0" applyFill="1" applyBorder="1"/>
    <xf numFmtId="0" fontId="3" fillId="6" borderId="6" xfId="0" applyFont="1" applyFill="1" applyBorder="1" applyAlignment="1">
      <alignment horizontal="left" vertical="top" indent="3"/>
    </xf>
    <xf numFmtId="0" fontId="3" fillId="0" borderId="6" xfId="0" applyFont="1" applyBorder="1" applyAlignment="1">
      <alignment horizontal="left" vertical="top" indent="3"/>
    </xf>
    <xf numFmtId="0" fontId="3" fillId="8" borderId="17" xfId="0" applyFont="1" applyFill="1" applyBorder="1"/>
    <xf numFmtId="0" fontId="3" fillId="8" borderId="17" xfId="0" applyFont="1" applyFill="1" applyBorder="1" applyAlignment="1">
      <alignment wrapText="1"/>
    </xf>
    <xf numFmtId="0" fontId="3" fillId="8" borderId="3" xfId="0" applyFont="1" applyFill="1" applyBorder="1" applyAlignment="1">
      <alignment wrapText="1"/>
    </xf>
    <xf numFmtId="0" fontId="3" fillId="8" borderId="18" xfId="0" applyFont="1" applyFill="1" applyBorder="1" applyAlignment="1">
      <alignment wrapText="1"/>
    </xf>
    <xf numFmtId="0" fontId="3" fillId="8" borderId="4" xfId="0" applyFont="1" applyFill="1" applyBorder="1" applyAlignment="1">
      <alignment wrapText="1"/>
    </xf>
    <xf numFmtId="0" fontId="3" fillId="8" borderId="0" xfId="0" applyFont="1" applyFill="1" applyAlignment="1">
      <alignment wrapText="1"/>
    </xf>
    <xf numFmtId="0" fontId="0" fillId="4" borderId="2" xfId="0" applyFill="1" applyBorder="1"/>
    <xf numFmtId="3" fontId="0" fillId="7" borderId="2" xfId="0" applyNumberFormat="1" applyFill="1" applyBorder="1" applyProtection="1">
      <protection locked="0"/>
    </xf>
    <xf numFmtId="0" fontId="3" fillId="6" borderId="6" xfId="0" applyFont="1" applyFill="1" applyBorder="1" applyAlignment="1">
      <alignment horizontal="right"/>
    </xf>
    <xf numFmtId="0" fontId="0" fillId="4" borderId="0" xfId="0" applyFill="1" applyAlignment="1" applyProtection="1">
      <alignment vertical="top" wrapText="1"/>
      <protection hidden="1"/>
    </xf>
    <xf numFmtId="4" fontId="3" fillId="6" borderId="6" xfId="3" applyNumberFormat="1" applyFont="1" applyFill="1" applyBorder="1" applyAlignment="1">
      <alignment horizontal="right"/>
    </xf>
    <xf numFmtId="0" fontId="3" fillId="6" borderId="6" xfId="0" applyFont="1" applyFill="1" applyBorder="1" applyAlignment="1">
      <alignment horizontal="left" vertical="top" indent="4"/>
    </xf>
    <xf numFmtId="0" fontId="3" fillId="6" borderId="6" xfId="0" applyFont="1" applyFill="1" applyBorder="1" applyAlignment="1">
      <alignment horizontal="left" vertical="top" indent="6"/>
    </xf>
    <xf numFmtId="0" fontId="3" fillId="6" borderId="6" xfId="0" applyFont="1" applyFill="1" applyBorder="1" applyAlignment="1">
      <alignment horizontal="left" vertical="top" wrapText="1" indent="6"/>
    </xf>
    <xf numFmtId="0" fontId="11" fillId="0" borderId="0" xfId="0" applyFont="1" applyAlignment="1" applyProtection="1">
      <alignment vertical="center"/>
      <protection hidden="1"/>
    </xf>
    <xf numFmtId="0" fontId="3" fillId="9" borderId="6" xfId="0" applyFont="1" applyFill="1" applyBorder="1" applyAlignment="1">
      <alignment horizontal="left" vertical="top" indent="3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0" fillId="0" borderId="0" xfId="0" applyAlignment="1">
      <alignment horizontal="right"/>
    </xf>
    <xf numFmtId="0" fontId="0" fillId="0" borderId="4" xfId="0" applyBorder="1" applyAlignment="1">
      <alignment horizontal="right"/>
    </xf>
    <xf numFmtId="0" fontId="0" fillId="10" borderId="0" xfId="0" applyFill="1" applyAlignment="1">
      <alignment horizontal="right"/>
    </xf>
    <xf numFmtId="0" fontId="2" fillId="2" borderId="1" xfId="1"/>
    <xf numFmtId="0" fontId="0" fillId="0" borderId="13" xfId="0" applyBorder="1"/>
    <xf numFmtId="0" fontId="0" fillId="11" borderId="0" xfId="0" applyFill="1"/>
    <xf numFmtId="0" fontId="0" fillId="11" borderId="0" xfId="0" applyFill="1" applyAlignment="1">
      <alignment horizontal="right"/>
    </xf>
    <xf numFmtId="0" fontId="0" fillId="11" borderId="4" xfId="0" applyFill="1" applyBorder="1" applyAlignment="1">
      <alignment horizontal="right"/>
    </xf>
    <xf numFmtId="0" fontId="0" fillId="0" borderId="7" xfId="0" applyBorder="1"/>
    <xf numFmtId="0" fontId="0" fillId="0" borderId="7" xfId="0" applyBorder="1" applyAlignment="1">
      <alignment horizontal="right"/>
    </xf>
    <xf numFmtId="0" fontId="0" fillId="0" borderId="19" xfId="0" applyBorder="1" applyAlignment="1">
      <alignment horizontal="right"/>
    </xf>
    <xf numFmtId="0" fontId="0" fillId="10" borderId="7" xfId="0" applyFill="1" applyBorder="1" applyAlignment="1">
      <alignment horizontal="right"/>
    </xf>
    <xf numFmtId="43" fontId="0" fillId="0" borderId="0" xfId="3" applyFont="1" applyAlignment="1">
      <alignment horizontal="right"/>
    </xf>
    <xf numFmtId="43" fontId="0" fillId="0" borderId="0" xfId="3" applyFont="1"/>
    <xf numFmtId="43" fontId="0" fillId="0" borderId="0" xfId="3" applyFont="1" applyBorder="1" applyAlignment="1">
      <alignment horizontal="right"/>
    </xf>
    <xf numFmtId="43" fontId="0" fillId="0" borderId="7" xfId="3" applyFont="1" applyBorder="1" applyAlignment="1">
      <alignment horizontal="right"/>
    </xf>
    <xf numFmtId="43" fontId="0" fillId="11" borderId="0" xfId="3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3" fontId="0" fillId="0" borderId="7" xfId="0" applyNumberFormat="1" applyBorder="1" applyAlignment="1">
      <alignment horizontal="right"/>
    </xf>
    <xf numFmtId="166" fontId="0" fillId="0" borderId="7" xfId="0" applyNumberFormat="1" applyBorder="1" applyAlignment="1">
      <alignment horizontal="right"/>
    </xf>
    <xf numFmtId="0" fontId="0" fillId="0" borderId="4" xfId="0" applyBorder="1"/>
    <xf numFmtId="0" fontId="0" fillId="10" borderId="0" xfId="0" applyFill="1"/>
    <xf numFmtId="0" fontId="3" fillId="12" borderId="0" xfId="0" applyFont="1" applyFill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0" fillId="12" borderId="0" xfId="0" applyFill="1" applyAlignment="1">
      <alignment wrapText="1"/>
    </xf>
    <xf numFmtId="0" fontId="0" fillId="0" borderId="24" xfId="0" applyBorder="1"/>
    <xf numFmtId="0" fontId="0" fillId="0" borderId="25" xfId="0" applyBorder="1"/>
    <xf numFmtId="0" fontId="0" fillId="12" borderId="0" xfId="0" applyFill="1"/>
    <xf numFmtId="0" fontId="0" fillId="0" borderId="26" xfId="0" applyBorder="1"/>
    <xf numFmtId="0" fontId="0" fillId="0" borderId="27" xfId="0" applyBorder="1"/>
    <xf numFmtId="164" fontId="3" fillId="0" borderId="0" xfId="3" applyNumberFormat="1" applyFont="1"/>
    <xf numFmtId="0" fontId="14" fillId="0" borderId="0" xfId="0" applyFont="1"/>
    <xf numFmtId="0" fontId="3" fillId="0" borderId="0" xfId="0" applyFont="1" applyAlignment="1">
      <alignment vertical="top"/>
    </xf>
    <xf numFmtId="0" fontId="15" fillId="0" borderId="0" xfId="0" applyFont="1"/>
    <xf numFmtId="43" fontId="15" fillId="0" borderId="0" xfId="3" applyFont="1" applyFill="1" applyBorder="1" applyAlignment="1">
      <alignment vertical="top"/>
    </xf>
    <xf numFmtId="164" fontId="0" fillId="0" borderId="0" xfId="3" applyNumberFormat="1" applyFont="1" applyFill="1" applyBorder="1"/>
    <xf numFmtId="164" fontId="0" fillId="0" borderId="0" xfId="3" applyNumberFormat="1" applyFont="1"/>
    <xf numFmtId="0" fontId="0" fillId="0" borderId="0" xfId="0" applyAlignment="1">
      <alignment horizontal="center" wrapText="1"/>
    </xf>
    <xf numFmtId="0" fontId="3" fillId="6" borderId="6" xfId="0" applyFont="1" applyFill="1" applyBorder="1" applyAlignment="1">
      <alignment wrapText="1"/>
    </xf>
    <xf numFmtId="0" fontId="0" fillId="0" borderId="0" xfId="0" applyAlignment="1">
      <alignment horizontal="left" vertical="top" indent="1"/>
    </xf>
    <xf numFmtId="167" fontId="0" fillId="0" borderId="0" xfId="0" applyNumberFormat="1"/>
    <xf numFmtId="0" fontId="3" fillId="6" borderId="6" xfId="0" applyFont="1" applyFill="1" applyBorder="1" applyAlignment="1">
      <alignment vertical="top" wrapText="1"/>
    </xf>
    <xf numFmtId="168" fontId="5" fillId="0" borderId="0" xfId="0" applyNumberFormat="1" applyFont="1" applyAlignment="1">
      <alignment vertical="top"/>
    </xf>
    <xf numFmtId="169" fontId="5" fillId="0" borderId="0" xfId="0" applyNumberFormat="1" applyFont="1" applyAlignment="1">
      <alignment vertical="top"/>
    </xf>
    <xf numFmtId="0" fontId="0" fillId="0" borderId="0" xfId="0" applyAlignment="1">
      <alignment horizontal="left" vertical="top" indent="2"/>
    </xf>
    <xf numFmtId="0" fontId="15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35" xfId="0" applyBorder="1"/>
    <xf numFmtId="0" fontId="0" fillId="0" borderId="33" xfId="0" applyBorder="1"/>
    <xf numFmtId="0" fontId="2" fillId="15" borderId="0" xfId="0" applyFont="1" applyFill="1"/>
    <xf numFmtId="0" fontId="2" fillId="15" borderId="40" xfId="0" applyFont="1" applyFill="1" applyBorder="1"/>
    <xf numFmtId="0" fontId="0" fillId="14" borderId="41" xfId="0" applyFill="1" applyBorder="1"/>
    <xf numFmtId="0" fontId="0" fillId="13" borderId="43" xfId="0" applyFill="1" applyBorder="1"/>
    <xf numFmtId="0" fontId="0" fillId="14" borderId="43" xfId="0" applyFill="1" applyBorder="1"/>
    <xf numFmtId="0" fontId="0" fillId="16" borderId="38" xfId="0" applyFill="1" applyBorder="1"/>
    <xf numFmtId="0" fontId="0" fillId="16" borderId="41" xfId="0" applyFill="1" applyBorder="1"/>
    <xf numFmtId="0" fontId="0" fillId="16" borderId="43" xfId="0" applyFill="1" applyBorder="1"/>
    <xf numFmtId="43" fontId="0" fillId="13" borderId="37" xfId="5" applyFont="1" applyFill="1" applyBorder="1"/>
    <xf numFmtId="43" fontId="0" fillId="14" borderId="37" xfId="5" applyFont="1" applyFill="1" applyBorder="1"/>
    <xf numFmtId="170" fontId="0" fillId="14" borderId="42" xfId="5" applyNumberFormat="1" applyFont="1" applyFill="1" applyBorder="1"/>
    <xf numFmtId="170" fontId="0" fillId="13" borderId="37" xfId="5" applyNumberFormat="1" applyFont="1" applyFill="1" applyBorder="1"/>
    <xf numFmtId="170" fontId="0" fillId="14" borderId="37" xfId="5" applyNumberFormat="1" applyFont="1" applyFill="1" applyBorder="1"/>
    <xf numFmtId="170" fontId="0" fillId="16" borderId="39" xfId="5" applyNumberFormat="1" applyFont="1" applyFill="1" applyBorder="1"/>
    <xf numFmtId="164" fontId="0" fillId="14" borderId="42" xfId="5" applyNumberFormat="1" applyFont="1" applyFill="1" applyBorder="1"/>
    <xf numFmtId="164" fontId="0" fillId="13" borderId="37" xfId="5" applyNumberFormat="1" applyFont="1" applyFill="1" applyBorder="1"/>
    <xf numFmtId="164" fontId="0" fillId="14" borderId="37" xfId="5" applyNumberFormat="1" applyFont="1" applyFill="1" applyBorder="1"/>
    <xf numFmtId="164" fontId="0" fillId="16" borderId="39" xfId="5" applyNumberFormat="1" applyFont="1" applyFill="1" applyBorder="1"/>
    <xf numFmtId="43" fontId="0" fillId="16" borderId="42" xfId="5" applyFont="1" applyFill="1" applyBorder="1"/>
    <xf numFmtId="43" fontId="0" fillId="16" borderId="39" xfId="5" applyFont="1" applyFill="1" applyBorder="1"/>
    <xf numFmtId="164" fontId="0" fillId="16" borderId="42" xfId="5" applyNumberFormat="1" applyFont="1" applyFill="1" applyBorder="1"/>
    <xf numFmtId="0" fontId="0" fillId="17" borderId="43" xfId="0" applyFill="1" applyBorder="1"/>
    <xf numFmtId="43" fontId="0" fillId="17" borderId="37" xfId="5" applyFont="1" applyFill="1" applyBorder="1"/>
    <xf numFmtId="164" fontId="0" fillId="17" borderId="37" xfId="5" applyNumberFormat="1" applyFont="1" applyFill="1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34" xfId="0" applyBorder="1"/>
    <xf numFmtId="0" fontId="0" fillId="0" borderId="44" xfId="0" applyBorder="1"/>
    <xf numFmtId="0" fontId="0" fillId="0" borderId="36" xfId="0" applyBorder="1"/>
    <xf numFmtId="0" fontId="16" fillId="0" borderId="0" xfId="4" applyBorder="1"/>
    <xf numFmtId="0" fontId="0" fillId="0" borderId="45" xfId="0" applyBorder="1" applyAlignment="1">
      <alignment vertical="top"/>
    </xf>
    <xf numFmtId="0" fontId="0" fillId="0" borderId="46" xfId="0" applyBorder="1" applyAlignment="1">
      <alignment vertical="top"/>
    </xf>
    <xf numFmtId="0" fontId="0" fillId="0" borderId="45" xfId="0" quotePrefix="1" applyBorder="1" applyAlignment="1">
      <alignment vertical="top"/>
    </xf>
    <xf numFmtId="0" fontId="0" fillId="0" borderId="33" xfId="0" applyBorder="1" applyAlignment="1">
      <alignment vertical="top"/>
    </xf>
    <xf numFmtId="0" fontId="0" fillId="0" borderId="34" xfId="0" applyBorder="1" applyAlignment="1">
      <alignment vertical="top"/>
    </xf>
    <xf numFmtId="0" fontId="16" fillId="0" borderId="35" xfId="4" applyBorder="1"/>
    <xf numFmtId="0" fontId="0" fillId="0" borderId="45" xfId="0" applyBorder="1" applyAlignment="1">
      <alignment horizontal="right"/>
    </xf>
    <xf numFmtId="0" fontId="0" fillId="0" borderId="44" xfId="0" applyBorder="1" applyAlignment="1">
      <alignment horizontal="left" vertical="top" wrapText="1"/>
    </xf>
    <xf numFmtId="0" fontId="0" fillId="0" borderId="35" xfId="0" applyBorder="1" applyAlignment="1">
      <alignment horizontal="left" vertical="top" wrapText="1"/>
    </xf>
    <xf numFmtId="0" fontId="0" fillId="0" borderId="36" xfId="0" applyBorder="1" applyAlignment="1">
      <alignment horizontal="left" vertical="top" wrapText="1"/>
    </xf>
    <xf numFmtId="0" fontId="0" fillId="0" borderId="45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46" xfId="0" applyBorder="1" applyAlignment="1">
      <alignment horizontal="left" vertical="top" wrapText="1"/>
    </xf>
    <xf numFmtId="0" fontId="0" fillId="4" borderId="31" xfId="0" applyFill="1" applyBorder="1" applyAlignment="1">
      <alignment horizontal="center" vertical="top" wrapText="1"/>
    </xf>
    <xf numFmtId="0" fontId="0" fillId="4" borderId="5" xfId="0" applyFill="1" applyBorder="1" applyAlignment="1">
      <alignment horizontal="center" vertical="top" wrapText="1"/>
    </xf>
    <xf numFmtId="0" fontId="0" fillId="4" borderId="32" xfId="0" applyFill="1" applyBorder="1" applyAlignment="1">
      <alignment horizontal="center" vertical="top" wrapText="1"/>
    </xf>
    <xf numFmtId="0" fontId="0" fillId="4" borderId="3" xfId="0" applyFill="1" applyBorder="1" applyAlignment="1">
      <alignment horizontal="center" vertical="top" wrapText="1"/>
    </xf>
    <xf numFmtId="0" fontId="0" fillId="4" borderId="0" xfId="0" applyFill="1" applyAlignment="1">
      <alignment horizontal="center" vertical="top" wrapText="1"/>
    </xf>
    <xf numFmtId="0" fontId="0" fillId="4" borderId="4" xfId="0" applyFill="1" applyBorder="1" applyAlignment="1">
      <alignment horizontal="center" vertical="top" wrapText="1"/>
    </xf>
    <xf numFmtId="0" fontId="0" fillId="4" borderId="20" xfId="0" applyFill="1" applyBorder="1" applyAlignment="1">
      <alignment horizontal="center" vertical="top" wrapText="1"/>
    </xf>
    <xf numFmtId="0" fontId="0" fillId="4" borderId="7" xfId="0" applyFill="1" applyBorder="1" applyAlignment="1">
      <alignment horizontal="center" vertical="top" wrapText="1"/>
    </xf>
    <xf numFmtId="0" fontId="0" fillId="4" borderId="19" xfId="0" applyFill="1" applyBorder="1" applyAlignment="1">
      <alignment horizontal="center" vertical="top" wrapText="1"/>
    </xf>
    <xf numFmtId="0" fontId="10" fillId="5" borderId="2" xfId="0" applyFont="1" applyFill="1" applyBorder="1" applyAlignment="1">
      <alignment horizontal="center"/>
    </xf>
    <xf numFmtId="0" fontId="10" fillId="5" borderId="7" xfId="0" applyFont="1" applyFill="1" applyBorder="1" applyAlignment="1">
      <alignment horizontal="center"/>
    </xf>
    <xf numFmtId="0" fontId="10" fillId="5" borderId="0" xfId="0" applyFont="1" applyFill="1" applyAlignment="1">
      <alignment horizontal="center"/>
    </xf>
    <xf numFmtId="0" fontId="3" fillId="6" borderId="8" xfId="0" applyFont="1" applyFill="1" applyBorder="1" applyAlignment="1">
      <alignment horizontal="center"/>
    </xf>
    <xf numFmtId="0" fontId="3" fillId="6" borderId="9" xfId="0" applyFont="1" applyFill="1" applyBorder="1" applyAlignment="1">
      <alignment horizontal="center"/>
    </xf>
    <xf numFmtId="0" fontId="0" fillId="0" borderId="28" xfId="0" applyBorder="1" applyAlignment="1">
      <alignment horizontal="left" vertical="top" wrapText="1"/>
    </xf>
    <xf numFmtId="0" fontId="0" fillId="0" borderId="29" xfId="0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</cellXfs>
  <cellStyles count="6">
    <cellStyle name="Check Cell" xfId="1" builtinId="23"/>
    <cellStyle name="Comma" xfId="5" builtinId="3"/>
    <cellStyle name="Comma 2" xfId="3" xr:uid="{25AD994D-0015-4729-91C5-92720E383138}"/>
    <cellStyle name="Hyperlänkϙ" xfId="2" xr:uid="{B78890CE-9DAA-448E-84BC-AA605D75408C}"/>
    <cellStyle name="Hyperlink" xfId="4" builtinId="8"/>
    <cellStyle name="Normal" xfId="0" builtinId="0"/>
  </cellStyles>
  <dxfs count="69">
    <dxf>
      <font>
        <color theme="0"/>
      </font>
      <fill>
        <patternFill>
          <bgColor theme="8" tint="-0.499984740745262"/>
        </patternFill>
      </fill>
    </dxf>
    <dxf>
      <fill>
        <patternFill>
          <bgColor theme="8" tint="0.39994506668294322"/>
        </patternFill>
      </fill>
    </dxf>
    <dxf>
      <numFmt numFmtId="3" formatCode="#,##0"/>
      <fill>
        <patternFill>
          <bgColor theme="8" tint="-0.24994659260841701"/>
        </patternFill>
      </fill>
    </dxf>
    <dxf>
      <numFmt numFmtId="3" formatCode="#,##0"/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8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theme="8" tint="-0.499984740745262"/>
        </patternFill>
      </fill>
    </dxf>
    <dxf>
      <numFmt numFmtId="3" formatCode="#,##0"/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-0.499984740745262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8" tint="0.39994506668294322"/>
        </patternFill>
      </fill>
    </dxf>
    <dxf>
      <numFmt numFmtId="3" formatCode="#,##0"/>
      <fill>
        <patternFill>
          <bgColor theme="8" tint="-0.24994659260841701"/>
        </patternFill>
      </fill>
    </dxf>
    <dxf>
      <fill>
        <patternFill>
          <bgColor theme="1" tint="0.499984740745262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8" tint="0.39994506668294322"/>
        </patternFill>
      </fill>
    </dxf>
    <dxf>
      <numFmt numFmtId="3" formatCode="#,##0"/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theme="8" tint="-0.499984740745262"/>
        </patternFill>
      </fill>
    </dxf>
    <dxf>
      <numFmt numFmtId="3" formatCode="#,##0"/>
      <fill>
        <patternFill>
          <bgColor theme="8" tint="-0.24994659260841701"/>
        </patternFill>
      </fill>
    </dxf>
    <dxf>
      <numFmt numFmtId="169" formatCode="_-* #,##0.00\ _k_r_-;\-* #,##0.00\ _k_r_-;_-* &quot;-&quot;??\ _k_r_-;_-@_-"/>
    </dxf>
    <dxf>
      <numFmt numFmtId="168" formatCode="_-* #,##0\ _k_r_-;\-* #,##0\ _k_r_-;_-* &quot;-&quot;\ _k_r_-;_-@_-"/>
    </dxf>
    <dxf>
      <numFmt numFmtId="168" formatCode="_-* #,##0\ _k_r_-;\-* #,##0\ _k_r_-;_-* &quot;-&quot;\ _k_r_-;_-@_-"/>
    </dxf>
    <dxf>
      <numFmt numFmtId="168" formatCode="_-* #,##0\ _k_r_-;\-* #,##0\ _k_r_-;_-* &quot;-&quot;\ _k_r_-;_-@_-"/>
    </dxf>
    <dxf>
      <numFmt numFmtId="168" formatCode="_-* #,##0\ _k_r_-;\-* #,##0\ _k_r_-;_-* &quot;-&quot;\ _k_r_-;_-@_-"/>
    </dxf>
    <dxf>
      <numFmt numFmtId="171" formatCode="_-* #,##0.000_-;\-* #,##0.000_-;_-* &quot;-&quot;??_-;_-@_-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numFmt numFmtId="164" formatCode="_-* #,##0_-;\-* #,##0_-;_-* &quot;-&quot;??_-;_-@_-"/>
    </dxf>
    <dxf>
      <alignment wrapText="1" indent="0"/>
    </dxf>
    <dxf>
      <alignment wrapText="1" indent="0"/>
    </dxf>
    <dxf>
      <font>
        <color auto="1"/>
      </font>
    </dxf>
    <dxf>
      <font>
        <color auto="1"/>
      </font>
    </dxf>
    <dxf>
      <font>
        <b/>
        <color theme="0"/>
      </font>
      <fill>
        <patternFill patternType="solid">
          <fgColor indexed="64"/>
          <bgColor rgb="FFF25521"/>
        </patternFill>
      </fill>
      <alignment horizontal="left" wrapText="1"/>
    </dxf>
    <dxf>
      <font>
        <b/>
        <color theme="0"/>
      </font>
      <fill>
        <patternFill patternType="solid">
          <fgColor indexed="64"/>
          <bgColor rgb="FFF25521"/>
        </patternFill>
      </fill>
      <alignment horizontal="left" wrapText="1"/>
    </dxf>
    <dxf>
      <font>
        <color theme="1"/>
      </font>
      <border>
        <top style="thin">
          <color theme="9" tint="0.79998168889431442"/>
        </top>
        <bottom style="thin">
          <color theme="9" tint="0.79998168889431442"/>
        </bottom>
      </border>
    </dxf>
    <dxf>
      <font>
        <color theme="1"/>
      </font>
      <border>
        <top style="thin">
          <color theme="9" tint="0.79998168889431442"/>
        </top>
        <bottom style="thin">
          <color theme="9" tint="0.79998168889431442"/>
        </bottom>
      </border>
    </dxf>
    <dxf>
      <font>
        <color theme="1"/>
      </font>
    </dxf>
    <dxf>
      <fill>
        <patternFill patternType="solid">
          <fgColor theme="9" tint="0.79998168889431442"/>
          <bgColor theme="9" tint="0.79998168889431442"/>
        </patternFill>
      </fill>
      <border>
        <bottom style="thin">
          <color theme="9"/>
        </bottom>
      </border>
    </dxf>
    <dxf>
      <font>
        <color theme="1"/>
      </font>
      <fill>
        <patternFill patternType="solid">
          <fgColor theme="9" tint="0.39997558519241921"/>
          <bgColor theme="9" tint="0.39997558519241921"/>
        </patternFill>
      </fill>
      <border>
        <bottom style="thin">
          <color theme="9" tint="0.79998168889431442"/>
        </bottom>
        <horizontal style="thin">
          <color theme="9" tint="0.39997558519241921"/>
        </horizontal>
      </border>
    </dxf>
    <dxf>
      <font>
        <color theme="1"/>
      </font>
    </dxf>
    <dxf>
      <font>
        <color theme="1"/>
      </font>
    </dxf>
    <dxf>
      <border>
        <bottom style="thin">
          <color theme="9" tint="0.59999389629810485"/>
        </bottom>
      </border>
    </dxf>
    <dxf>
      <font>
        <color theme="1"/>
      </font>
    </dxf>
    <dxf>
      <font>
        <color theme="1"/>
      </font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9" tint="0.39997558519241921"/>
          <bgColor theme="9" tint="0.3999755851924192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b/>
        <color theme="0"/>
      </font>
    </dxf>
    <dxf>
      <font>
        <color theme="1"/>
      </font>
    </dxf>
    <dxf>
      <font>
        <color theme="1"/>
      </font>
      <border>
        <left style="thin">
          <color theme="9" tint="-0.249977111117893"/>
        </left>
        <right style="thin">
          <color theme="9" tint="-0.249977111117893"/>
        </right>
      </border>
    </dxf>
    <dxf>
      <font>
        <color theme="1"/>
      </font>
    </dxf>
    <dxf>
      <font>
        <color theme="1"/>
      </font>
      <border>
        <top style="thin">
          <color theme="9" tint="-0.249977111117893"/>
        </top>
        <bottom style="thin">
          <color theme="9" tint="-0.249977111117893"/>
        </bottom>
        <horizontal style="thin">
          <color theme="9" tint="-0.249977111117893"/>
        </horizontal>
      </border>
    </dxf>
    <dxf>
      <font>
        <color theme="1"/>
      </font>
    </dxf>
    <dxf>
      <font>
        <color theme="1"/>
      </font>
    </dxf>
    <dxf>
      <font>
        <b/>
        <color theme="1"/>
      </font>
      <border>
        <top style="double">
          <color theme="9" tint="-0.249977111117893"/>
        </top>
      </border>
    </dxf>
    <dxf>
      <font>
        <color theme="0"/>
      </font>
      <fill>
        <patternFill patternType="solid">
          <fgColor theme="9" tint="-0.249977111117893"/>
          <bgColor theme="9" tint="-0.249977111117893"/>
        </patternFill>
      </fill>
      <border>
        <horizontal style="thin">
          <color theme="9" tint="-0.249977111117893"/>
        </horizontal>
      </border>
    </dxf>
    <dxf>
      <font>
        <color theme="1"/>
      </font>
      <border>
        <horizontal style="thin">
          <color theme="9" tint="0.79998168889431442"/>
        </horizontal>
      </border>
    </dxf>
  </dxfs>
  <tableStyles count="1" defaultTableStyle="TableStyleMedium2" defaultPivotStyle="PivotStyleLight16">
    <tableStyle name="PivotStyleMedium7 5 2" table="0" count="25" xr9:uid="{1F6E7E82-9FC5-4C1E-BB36-584399C97D8D}">
      <tableStyleElement type="wholeTable" dxfId="68"/>
      <tableStyleElement type="headerRow" dxfId="67"/>
      <tableStyleElement type="totalRow" dxfId="66"/>
      <tableStyleElement type="firstColumn" dxfId="65"/>
      <tableStyleElement type="lastColumn" dxfId="64"/>
      <tableStyleElement type="firstRowStripe" dxfId="63"/>
      <tableStyleElement type="secondRowStripe" dxfId="62"/>
      <tableStyleElement type="firstColumnStripe" dxfId="61"/>
      <tableStyleElement type="secondColumnStripe" dxfId="60"/>
      <tableStyleElement type="firstHeaderCell" dxfId="59"/>
      <tableStyleElement type="firstSubtotalColumn" dxfId="58"/>
      <tableStyleElement type="secondSubtotalColumn" dxfId="57"/>
      <tableStyleElement type="thirdSubtotalColumn" dxfId="56"/>
      <tableStyleElement type="firstSubtotalRow" dxfId="55"/>
      <tableStyleElement type="secondSubtotalRow" dxfId="54"/>
      <tableStyleElement type="thirdSubtotalRow" dxfId="53"/>
      <tableStyleElement type="blankRow" dxfId="52"/>
      <tableStyleElement type="firstColumnSubheading" dxfId="51"/>
      <tableStyleElement type="secondColumnSubheading" dxfId="50"/>
      <tableStyleElement type="thirdColumnSubheading" dxfId="49"/>
      <tableStyleElement type="firstRowSubheading" dxfId="48"/>
      <tableStyleElement type="secondRowSubheading" dxfId="47"/>
      <tableStyleElement type="thirdRowSubheading" dxfId="46"/>
      <tableStyleElement type="pageFieldLabels" dxfId="45"/>
      <tableStyleElement type="pageFieldValues" dxfId="4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67234</xdr:colOff>
      <xdr:row>0</xdr:row>
      <xdr:rowOff>112061</xdr:rowOff>
    </xdr:from>
    <xdr:to>
      <xdr:col>5</xdr:col>
      <xdr:colOff>201706</xdr:colOff>
      <xdr:row>2</xdr:row>
      <xdr:rowOff>33618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431CA78-6C37-0248-9E06-7358D10CA358}"/>
            </a:ext>
          </a:extLst>
        </xdr:cNvPr>
        <xdr:cNvSpPr txBox="1"/>
      </xdr:nvSpPr>
      <xdr:spPr>
        <a:xfrm>
          <a:off x="672352" y="112061"/>
          <a:ext cx="8953501" cy="3025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/>
            <a:t>I nedan tabeller finns alla kategorier tillsammans</a:t>
          </a:r>
          <a:r>
            <a:rPr lang="sv-SE" sz="1400" baseline="0"/>
            <a:t> med inmatad kostnad och resulterande utsläpp för Spendanalysen. </a:t>
          </a:r>
          <a:endParaRPr lang="en-SE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2266949</xdr:colOff>
      <xdr:row>2</xdr:row>
      <xdr:rowOff>123824</xdr:rowOff>
    </xdr:from>
    <xdr:ext cx="12877801" cy="2346325"/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77F7B4B1-D918-44FF-9520-EB4EDF42CDF5}"/>
            </a:ext>
          </a:extLst>
        </xdr:cNvPr>
        <xdr:cNvSpPr txBox="1"/>
      </xdr:nvSpPr>
      <xdr:spPr>
        <a:xfrm>
          <a:off x="3511549" y="498474"/>
          <a:ext cx="12877801" cy="23463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sv-SE" sz="1000" b="1"/>
            <a:t>Instruktioner</a:t>
          </a:r>
        </a:p>
        <a:p>
          <a:endParaRPr lang="sv-SE" sz="1000" b="1"/>
        </a:p>
        <a:p>
          <a:r>
            <a:rPr lang="sv-SE" sz="1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Nedan följer en utökad spendanalys för regionerna. Denna är tänkt att användas för att få mer förfinat resultat från den inköpsstatistiken.</a:t>
          </a:r>
        </a:p>
        <a:p>
          <a:r>
            <a:rPr lang="sv-SE" sz="1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Beräkningarna i verktyget utgår från att inköpen är kategoriserade utifrån LFU:s kategoriträd. Inköpen kan matas in på nivå 1, 2 eller 3 enligt kategoriträdet, eller via en kombination av dessa.</a:t>
          </a:r>
        </a:p>
        <a:p>
          <a:r>
            <a:rPr lang="sv-SE" sz="1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På vilken nivå data matas in bestäms nedan genom att välja i listan i Cell G19. Val som kan göras är:</a:t>
          </a:r>
        </a:p>
        <a:p>
          <a:r>
            <a:rPr lang="sv-SE" sz="1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Nivå 1: Data matas in på nivå 1 endast.</a:t>
          </a:r>
          <a:br>
            <a:rPr lang="sv-SE" sz="1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sv-SE" sz="1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Nivå 2: Data matas in på nivå 2 endast. Detta förutsätter att all data som matas in är kategoriserad ner till nivå 2.</a:t>
          </a:r>
        </a:p>
        <a:p>
          <a:r>
            <a:rPr lang="sv-SE" sz="1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Nivå 3: Data matas in på nivå 3 endast. Detta förutsätter att all data som matas in är kategoriserad ner till nivå 3.</a:t>
          </a:r>
        </a:p>
        <a:p>
          <a:r>
            <a:rPr lang="sv-SE" sz="1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Nivå 1 och 2: Data matas in på både nivå 1 och 2. Här förutsätts att viss data är kategoriserad ner på nivå 2. Den data som inte är kategoriserad på nivå 2 redovisas på nivå 1. OBS, ingen data ska rapporteras dubbelt, alltså ska den data som   rapporteras på nivå 1 inte inkludera den data som rapporteras på nivå 2.</a:t>
          </a:r>
        </a:p>
        <a:p>
          <a:r>
            <a:rPr lang="sv-SE" sz="1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Nivå 2 och 3: Data matas in på nivå 2 och 3. Här förutsätts att ALL data är kategoriserad ner på nivå 2 och viss data kategoriserad ner på nivå 3.OBS, ingen data ska rapporteras dubbelt, alltså ska den data som rapporteras på nivå 2 inte inkludera den data som rapporteras på nivå 3.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Nivå 1, 2 och 3: Data matas in på nivå 2 och 3. Här förutsätts viss data är kategoirserad ner på nivå 2 och viss ner på nivå 3. OBS, ingen data ska rapporteras dubbelt, alltså ska den data som rapportera på nivå 1 inte inkludera data som rapporteras på nivå  2 och 3 samt den data som rapporteras på nivå 2 inte inkludera data som rapporteras på nivå 3.</a:t>
          </a:r>
          <a:endParaRPr lang="sv-SE" sz="1000">
            <a:effectLst/>
          </a:endParaRPr>
        </a:p>
        <a:p>
          <a:endParaRPr lang="sv-SE" sz="10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sv-SE" sz="10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sv-SE" sz="10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sv-SE" sz="10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sv-SE">
            <a:effectLst/>
          </a:endParaRPr>
        </a:p>
        <a:p>
          <a:endParaRPr lang="sv-SE" sz="1100" b="0" baseline="0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l Gustafsson" refreshedDate="45264.376542013888" createdVersion="8" refreshedVersion="8" minRefreshableVersion="3" recordCount="784" xr:uid="{6E7F5F69-29AF-481E-96F3-21FCF3E95167}">
  <cacheSource type="worksheet">
    <worksheetSource ref="W1:AD1048576" sheet="Data"/>
  </cacheSource>
  <cacheFields count="8">
    <cacheField name="Kostnad [MSEK]" numFmtId="0">
      <sharedItems containsString="0" containsBlank="1" containsNumber="1" containsInteger="1" minValue="0" maxValue="0"/>
    </cacheField>
    <cacheField name="Scope 1 _x000a_[ton CO2e]" numFmtId="0">
      <sharedItems containsBlank="1"/>
    </cacheField>
    <cacheField name="Scope 2_x000a_ [ton CO2e]" numFmtId="0">
      <sharedItems containsBlank="1"/>
    </cacheField>
    <cacheField name="Scope 3 _x000a_[ton CO2e]" numFmtId="0">
      <sharedItems containsBlank="1"/>
    </cacheField>
    <cacheField name="Totalt [ton CO2e]" numFmtId="0">
      <sharedItems containsString="0" containsBlank="1" containsNumber="1" containsInteger="1" minValue="0" maxValue="0"/>
    </cacheField>
    <cacheField name="LFU Kategorinivå 1" numFmtId="0">
      <sharedItems containsBlank="1" containsMixedTypes="1" containsNumber="1" containsInteger="1" minValue="0" maxValue="0" count="12">
        <m/>
        <s v="1 Övergripande material och tjänster"/>
        <n v="0"/>
        <s v="2 Fastighet"/>
        <s v="3 IT och Kommunikation"/>
        <s v="4 Fordon"/>
        <s v="5 Transporter"/>
        <s v="6 Facility Management"/>
        <s v="7 Vårdrelaterad utrustning och förbrukningsvaror"/>
        <s v="8 Läkemedel och tillhörande tjänster"/>
        <s v="9 Vård- och tandvårdsrelaterade tjänster"/>
        <s v="10 Medicinteknik och relaterade förbrukningsvaror"/>
      </sharedItems>
    </cacheField>
    <cacheField name="LFU Kategorinivå 2" numFmtId="0">
      <sharedItems containsBlank="1" containsMixedTypes="1" containsNumber="1" containsInteger="1" minValue="0" maxValue="0" count="75">
        <m/>
        <s v="1 Övergripande material och tjänster"/>
        <s v="1.1 Finansiella tjänster"/>
        <s v="1.2 Human Resources"/>
        <s v="1.3 Kommunikation"/>
        <s v="1.4 Konsulttjänster"/>
        <s v="1.5 Övergripande material"/>
        <s v="1.6 Kultur"/>
        <s v="1.7 Sponsring och avgifter"/>
        <s v="1.8 Resor"/>
        <s v="1.9 Jordbruk och skogsbruk"/>
        <n v="0"/>
        <s v="2 Fastighet"/>
        <s v="2.1 Bygg och fastighet"/>
        <s v="2.2 Energi"/>
        <s v="2.3 Fastighetsrelaterade konsulttjänster"/>
        <s v="2.4 Köksutrustning"/>
        <s v="2.5 Teknisk infrastruktur"/>
        <s v="3 IT och Kommunikation"/>
        <s v="3.1 IT-Mjukvara vårdrelaterad och eHälsa"/>
        <s v="3.2 IT-Administrativt stöd"/>
        <s v="3.3 IT-Teknisk plattform"/>
        <s v="3.4 IT-Arbetsplats"/>
        <s v="3.5 IT-Licenser"/>
        <s v="3.7 IT-konsulter"/>
        <s v="4 Fordon"/>
        <s v="4.1 Bussar"/>
        <s v="4.4 Fordonsunderhåll"/>
        <s v="4.5 Lastbilar"/>
        <s v="4.6 Ombyggnad av fordon"/>
        <s v="4.7 Personbilar"/>
        <s v="4.8 Tåg"/>
        <s v="4.9 Utryckningsfordon"/>
        <s v="5 Transporter"/>
        <s v="5.1 Drift av kollektivtrafik"/>
        <s v="5.2 Logistik och transport"/>
        <s v="5.3 Persontransporter"/>
        <s v="5.4 Utryckningstransporter"/>
        <s v="6 Facility Management"/>
        <s v="6.1 Avfallshantering"/>
        <s v="6.2 Bevakning, säkerhet och värdetransporter"/>
        <s v="6.3 Byggservice och underhållstjänster"/>
        <s v="6.5 Tvätt och textilier"/>
        <s v="6.6 Livsmedel och tillhörande tjänster"/>
        <s v="6.7 Lokalvård"/>
        <s v="6.8 Möbler"/>
        <s v="7 Vårdrelaterad utrustning och förbrukningsvaror"/>
        <s v="7.1 Hjälpmedel"/>
        <s v="7.2 Medicinsk grundutrustning"/>
        <s v="7.4 Generella förbrukningsvaror"/>
        <s v="7.5 Inkontinens och stomi"/>
        <s v="7.6 Nutrition"/>
        <s v="7.7 Sårvård och kompression"/>
        <s v="7.8 Tandvårdsutrustning och förbrukningsmaterial"/>
        <s v="7.9 Fysioterapiutrustning och material "/>
        <s v="8 Läkemedel och tillhörande tjänster"/>
        <s v="8.1 Dosdispensering"/>
        <s v="8.2 Läkemedel"/>
        <s v="8.3 Läkemedelsförsörjning sjukhus"/>
        <s v="8.4 Medicinsk gas och tillbehör"/>
        <s v="9 Vård- och tandvårdsrelaterade tjänster"/>
        <s v="9.1 Barn- och ungdomsmedicinska specialiteter"/>
        <s v="9.2 Bild- och funktionsmedicinska specialiteter"/>
        <s v="9.3 Enskilda basspecialiteter"/>
        <s v="9.4 Invärtesmedicinska specialiteter"/>
        <s v="9.5 Kirurgiska specialiteter"/>
        <s v="9.6 Laboratoriemedicinska specialiteter"/>
        <s v="9.7 Neurologiska specialiteter"/>
        <s v="9.8 Psykiatriska specialiteter"/>
        <s v="9.9 Tandvård"/>
        <s v="10 Medicinteknik och relaterade förbrukningsvaror"/>
        <s v="10.1 Medicinteknik Anestesi och intensivvård och relaterade förbrukningsvaror"/>
        <s v="10.2 Medicinteknik Bild och Funktion och relaterade förbrukningsvaror"/>
        <s v="10.3 Medicinteknik Operation och relaterade förbrukningsvaror"/>
        <s v="10.4 Medicinteknik Terapi och diagnostik och relaterade förbrukningsvaror"/>
      </sharedItems>
    </cacheField>
    <cacheField name="LFU Kategorinivå 3" numFmtId="0">
      <sharedItems containsBlank="1" count="426">
        <m/>
        <s v="1 Övergripande material och tjänster"/>
        <s v="1.1 Finansiella tjänster"/>
        <s v="1.1.1. Banktjänster"/>
        <s v="1.1.2. Betalkort"/>
        <s v="1.1.3. Betalterminaler"/>
        <s v="1.1.4. Finansiell leasing"/>
        <s v="1.1.5. Försäkring"/>
        <s v="1.1.6. Inkassotjänster"/>
        <s v="1.1.7. Outsourcing Redovisning och Finansiella tjänster"/>
        <s v="1.1.8. Pensionstjänster"/>
        <s v="1.1.9. Revision"/>
        <s v="1.1.99. Övriga Finansiella tjänster"/>
        <s v="1.2 Human Resources"/>
        <s v="1.2.1. Arbetsmiljörelaterad utrustning"/>
        <s v="1.2.2. Litteratur"/>
        <s v="1.2.3. Lönetjänster"/>
        <s v="1.2.4. Avveckling/omstrukturering av personal"/>
        <s v="1.2.5. Outsourcing Human Resources"/>
        <s v="1.2.6. Personalvård"/>
        <s v="1.2.7. Prenumerationer"/>
        <s v="1.2.8. Rekrytering"/>
        <s v="1.2.9. Terminalglasögon"/>
        <s v="1.2.10. Utbildning"/>
        <s v="1.2.99. Övrigt Human Resources"/>
        <s v="1.3 Kommunikation"/>
        <s v="1.3.1. Marknadsföringstjänster"/>
        <s v="1.3.2. Marknadsundersökningar"/>
        <s v="1.3.3. Media och reklam"/>
        <s v="1.3.4. Mässor och events"/>
        <s v="1.3.6. Reklambyråer"/>
        <s v="1.3.7. Trycksaker och Tryckeritjänster"/>
        <s v="1.3.99. Övrig Kommunikation"/>
        <s v="1.4 Konsulttjänster"/>
        <s v="1.4.1. Juridiktjänster"/>
        <s v="1.4.2. Kommunikationskonsulter och skribenter"/>
        <s v="1.4.3. Konsulter för regional utveckling"/>
        <s v="1.4.4. Managementkonsulter"/>
        <s v="1.4.5. Miljörelaterade tjänster"/>
        <s v="1.4.7. Administrativ bemanning"/>
        <s v="1.4.8. Språktjänster"/>
        <s v="1.4.98. Outsourcing Övrigt"/>
        <s v="1.4.99. Övriga konsulttjänster"/>
        <s v="1.5 Övergripande material"/>
        <s v="1.5.1. Kontor"/>
        <s v="1.5.2. Hemnära miljöer"/>
        <s v="1.5.3. Leksaker"/>
        <s v="1.6 Kultur"/>
        <s v="1.6.1. Konstrelaterade tjänster"/>
        <s v="1.6.2. Konstverk"/>
        <s v="1.6.3. Kulturtjänster"/>
        <s v="1.7 Sponsring och avgifter"/>
        <s v="1.7.1. Kommunala och Statliga avgifter"/>
        <s v="1.7.99. Övrigt Sponsring och avgifter"/>
        <s v="1.8 Resor"/>
        <s v="1.8.1. Bilpoolstjänster"/>
        <s v="1.8.2. Flyg"/>
        <s v="1.8.3. Hotell"/>
        <s v="1.8.4. Hyrbilar"/>
        <s v="1.8.5. Konferenser och möten"/>
        <s v="1.8.6. Resebyråer"/>
        <s v="1.8.7. Taxi"/>
        <s v="1.8.8. Tåg och buss"/>
        <s v="1.8.99. Övrigt resor"/>
        <s v="1.9 Jordbruk och skogsbruk"/>
        <s v=" "/>
        <s v="2 Fastighet"/>
        <s v="2.1 Bygg och fastighet"/>
        <s v="2.1.1. Anläggningsentreprenader"/>
        <s v="2.1.2. Bygg- och anläggningsmaterial"/>
        <s v="2.1.3. Byggentreprenader"/>
        <s v="2.1.4. Elentreprenader"/>
        <s v="2.1.5. Fastighetsrelaterad teknisk utrustning"/>
        <s v="2.1.6. Hyror"/>
        <s v="2.1.7. Målerientreprenader"/>
        <s v="2.1.8. Underhåll teknisk utrustning"/>
        <s v="2.1.9. VVS-entreprenader"/>
        <s v="2.1.10. Järn-, Bygg- och elhandelsvaror "/>
        <s v="2.1.11. Byggservice och underhållstjänster"/>
        <s v="2.1.98. Övriga entreprenader"/>
        <s v="2.1.99. Övrigt bygg och fastighet"/>
        <s v="2.2 Energi"/>
        <s v="2.2.1. Elektricitet"/>
        <s v="2.2.2. Energidistribution"/>
        <s v="2.2.3. Gas"/>
        <s v="2.2.4. Olja"/>
        <s v="2.2.5. Vatten och avlopp"/>
        <s v="2.2.6. Värme och Kyla"/>
        <s v="2.2.99. Övrigt Energi"/>
        <s v="2.3 Fastighetsrelaterade konsulttjänster"/>
        <s v="2.3.1. Tekniska konsulter"/>
        <s v="2.3.99. Övriga fastighetsrelaterade konsulttjänster"/>
        <s v="2.4 Köksutrustning"/>
        <s v="2.4.1. Kantinvagn"/>
        <s v="2.4.2. Storköksutrustning"/>
        <s v="2.4.3. Vagndiskmaskin"/>
        <s v="2.4.4. Vitvaror"/>
        <s v="2.4.99. Övrigt köksutrustning"/>
        <s v="2.5 Teknisk infrastruktur"/>
        <s v="2.5.1. Kraftgenerering"/>
        <s v="2.5.2. Laddinfrastruktur och tankanläggningar"/>
        <s v="2.5.99. Övrig teknisk infrastruktur"/>
        <s v="3 IT och Kommunikation"/>
        <s v="3.1 IT-Mjukvara vårdrelaterad och eHälsa"/>
        <s v="3.1.1. System för Vårdstöd och vårdkontinuitet (kvalitetsledningssystem)"/>
        <s v="3.1.2. System för Anestesi &amp; Intensivvård"/>
        <s v="3.1.3. System för Terapi &amp; Diagnostik"/>
        <s v="3.1.4. System för Bild- och funktion"/>
        <s v="3.1.5. System för Operation"/>
        <s v="3.1.6. System för Läkemedel"/>
        <s v="3.1.7. System för distansrådgivning, Vårdguiden/1177"/>
        <s v="3.1.99. Övrigt IT-Mjukvara vårdrelaterad och eHälsa"/>
        <s v="3.2 IT-Administrativt stöd"/>
        <s v="3.2.1. System för Material - tjänsteförsörjning"/>
        <s v="3.2.2. System för Planering och uppföljning"/>
        <s v="3.2.3. System för Ekonomi"/>
        <s v="3.2.4. System för Ärende- och dokumenthantering"/>
        <s v="3.2.5. System för Digitala kommunikationskanaler"/>
        <s v="3.2.6. System för Personal- och resursadministration"/>
        <s v="3.2.99. Övriga IT-Administrativa stöd"/>
        <s v="3.3 IT-Teknisk plattform"/>
        <s v="3.3.1. Server, Lagring och Applikation (för server/lagring)"/>
        <s v="3.3.2. Nätkomunikation"/>
        <s v="3.3.3. Telekomunikation"/>
        <s v="3.3.4. Annan Kommunikation"/>
        <s v="3.3.5. Nätverk och Säkerhet"/>
        <s v="3.4 IT-Arbetsplats"/>
        <s v="3.4.1. Applikationshantering"/>
        <s v="3.4.2. Hårdvara"/>
        <s v="3.4.3. IT-hårdvara MDD-klassificerad"/>
        <s v="3.5 IT-Licenser"/>
        <s v="3.5.1. Licenser för system, teknisk plattform och arbetsplats"/>
        <s v="3.7 IT-konsulter"/>
        <s v="3.7.1. Resurs"/>
        <s v="3.7.2. Uppdrag"/>
        <s v="3.7.99. Övriga IT-konsulter"/>
        <s v="4 Fordon"/>
        <s v="4.1 Bussar"/>
        <s v="4.1.1. Köp bussar"/>
        <s v="4.1.2. Leasing bussar"/>
        <s v="4.4 Fordonsunderhåll"/>
        <s v="4.4.1. Däck-relaterat"/>
        <s v="4.4.3. Underhåll rälsburna fordon"/>
        <s v="4.4.4. Underhåll vägburna fordon"/>
        <s v="4.4.5. Underhåll spårfordon"/>
        <s v="4.4.6. Underhåll buss"/>
        <s v="4.4.7. Underhåll fartyg "/>
        <s v="4.5 Lastbilar"/>
        <s v="4.5.1. Köp lastbil"/>
        <s v="4.5.2. Leasing lastbil"/>
        <s v="4.5.3. Hyr lastbil"/>
        <s v="4.6 Ombyggnad av fordon"/>
        <s v="4.6.1. Ombyggnad av fordon"/>
        <s v="4.7 Personbilar"/>
        <s v="4.7.1. Köp personbilar"/>
        <s v="4.7.2. Leasing personbilar"/>
        <s v="4.8 Tåg"/>
        <s v="4.8.1. Köp tåg"/>
        <s v="4.8.2. Leasing tåg"/>
        <s v="4.9 Utryckningsfordon"/>
        <s v="4.9.1. Köp utryckningsfordon"/>
        <s v="4.9.2. Leasing utryckningsfordon"/>
        <s v="4.10.98. Köp övriga fordon"/>
        <s v="4.10.99. Leasing övriga fordon"/>
        <s v="4.11.1. Besiktning"/>
        <s v="4.11.99. Övrigt övriga fordonsrelaterade kostnader"/>
        <s v="4.12.1. Köp fartyg "/>
        <s v="4.12.2. Leasing fartyg"/>
        <s v="4.13.1. Köp spårfordon"/>
        <s v="4.13.2. Leasing spårfordon"/>
        <s v="4.14.1. Köp arbetsfordon"/>
        <s v="4.14.2. Leasing arbetsfordon"/>
        <s v="5 Transporter"/>
        <s v="5.1 Drift av kollektivtrafik"/>
        <s v="5.1.1 Busstrafik"/>
        <s v="5.1.2 Färdtjänst"/>
        <s v="5.1.3 Sjötrafik"/>
        <s v="5.1.4 Spårtrafik"/>
        <s v="5.1.5 Övrig trafik"/>
        <s v="5.1.99. Övrig utrustning och Tjänster"/>
        <s v="5.2 Logistik och transport"/>
        <s v="5.2.1. Bud och småtransport"/>
        <s v="5.2.2. Flygfrakt"/>
        <s v="5.2.3. Lager- och logistiktjänster, 3PL"/>
        <s v="5.2.4. Lagerspecifik utrustning"/>
        <s v="5.2.5. Tullkostnader"/>
        <s v="5.2.6. Varutransporter"/>
        <s v="5.2.7. Vägfrakt"/>
        <s v="5.2.99. Övrigt logistik och transport"/>
        <s v="5.3 Persontransporter"/>
        <s v="5.3.1. Färdtjänst"/>
        <s v="5.3.2. Sjukresor"/>
        <s v="5.3.3. Transport av avlidna"/>
        <s v="5.4 Utryckningstransporter"/>
        <s v="5.4.1. Ambulansalarmering"/>
        <s v="5.4.2. Ambulanstjänster, flyg"/>
        <s v="5.4.3. Ambulanstjänster, väg"/>
        <s v="5.4.4. Organ- och blodtransporter"/>
        <s v="5.4.99. Övrigt Utryckningstransporter"/>
        <s v="6 Facility Management"/>
        <s v="6.1 Avfallshantering"/>
        <s v="6.1.1. Specialavfallshantering"/>
        <s v="6.1.99. Övrig Avfallshantering"/>
        <s v="6.2 Bevakning, säkerhet och värdetransporter"/>
        <s v="6.2.1. Lås och skalskydd"/>
        <s v="6.2.99. Övrig bevakning, säkerhet och värdetransporter"/>
        <s v="6.3 Byggservice och underhållstjänster"/>
        <s v="6.3.1. Underhåll hissar och rulltrappor"/>
        <s v="6.3.99. Övrig byggservice och underhållstjänster"/>
        <s v="6.5 Tvätt och textilier"/>
        <s v="6.5.1. Tvättjänster"/>
        <s v="6.5.2 Textilier"/>
        <s v="6.6 Livsmedel och tillhörande tjänster"/>
        <s v="6.6.1. Catering och fika"/>
        <s v="6.6.2. Livsmedel"/>
        <s v="6.6.3. Patientmåltider"/>
        <s v="6.6.4. Restaurangdrift"/>
        <s v="6.6.5. Kaffe- och vendingmaskiner"/>
        <s v="6.7 Lokalvård"/>
        <s v="6.7.1. Städtjänster"/>
        <s v="6.7.2. Städmateriel"/>
        <s v="6.8 Möbler"/>
        <s v="6.8.1. Möbler kontor"/>
        <s v="6.8.2. Möbler offentlig miljö"/>
        <s v="6.10.1. Porto"/>
        <s v="6.10.2. Posthantering"/>
        <s v="6.11.1. Snöröjning"/>
        <s v="6.11.2. Trädgårdsskötsel"/>
        <s v="7 Vårdrelaterad utrustning och förbrukningsvaror"/>
        <s v="7.1 Hjälpmedel"/>
        <s v="7.1.1. Gåhjälpmedel "/>
        <s v="7.1.2. Hygienhjälpmedel"/>
        <s v="7.1.3. Hörhjälpmedel"/>
        <s v="7.1.4. Kommunikationshjälpmedel"/>
        <s v="7.1.5. Lyfthjälpmedel"/>
        <s v="7.1.6. Ortopedtekniska produkter"/>
        <s v="7.1.7. Peruker"/>
        <s v="7.1.8. Rullstolar"/>
        <s v="7.1.9. Sitt- och ligghjälpmedel"/>
        <s v="7.1.10. Synhjälpmedel"/>
        <s v="7.1.11. Tränings- och behandlingshjälpmedel"/>
        <s v="7.1.99. Övriga hjälpmedel"/>
        <s v="7.2 Medicinsk grundutrustning"/>
        <s v="7.2.1. Akutpatientvagnar"/>
        <s v="7.2.2. Övnings- och simuleringsutrustning"/>
        <s v="7.2.3. Behandlingsstolar, bänkar och tillbehör"/>
        <s v="7.2.4. Infusionsställ"/>
        <s v="7.2.5. Laboratoriespecifik inredning"/>
        <s v="7.2.6. Madrasser"/>
        <s v="7.2.7. Rostfria bänkar"/>
        <s v="7.2.8. Rostfria vagnar"/>
        <s v="7.2.9. Sjukvårdsbelysning"/>
        <s v="7.2.10. Strålskydd"/>
        <s v="7.2.11. Sängar och tillbehör"/>
        <s v="7.2.12. Vikskärmar"/>
        <s v="7.2.99. Övriga inventarier"/>
        <s v="7.4 Generella förbrukningsvaror"/>
        <s v="7.4.1. Vårdrelaterad papper och plast"/>
        <s v="7.4.2. Kirurgiska instrument"/>
        <s v="7.4.3. Operationshandskar"/>
        <s v="7.4.4. Undersökningshandskar"/>
        <s v="7.4.5. Icke medicinska preventivmedel"/>
        <s v="7.4.6. Sjukvårdskemikalier"/>
        <s v="7.4.7. Övnings- och simuleringsutrustning"/>
        <s v="7.4.99. Övriga generella förbrukningsvaror"/>
        <s v="7.5 Inkontinens och stomi"/>
        <s v="7.5.1. Inkontinens"/>
        <s v="7.5.2. Stomi"/>
        <s v="7.6 Nutrition"/>
        <s v="7.6.1. Nutritionspumpar med tillhörande förbrukning"/>
        <s v="7.6.99. Nutrition övrigt"/>
        <s v="7.7 Sårvård och kompression"/>
        <s v="7.7.1. Förbandsartiklar"/>
        <s v="7.7.2. Sårvård med undertryck"/>
        <s v="7.7.3. Kompressionsutrustning"/>
        <s v="7.7.99. Övrig Sårvård och Kompression"/>
        <s v="7.8 Tandvårdsutrustning och förbrukningsmaterial"/>
        <s v="7.8.1. Tandvårdsmaterial"/>
        <s v="7.8.2. Ortodontimaterial"/>
        <s v="7.8.3. Tandvårdsutrustning"/>
        <s v="7.8.4. Dentalmöbler och tandläkarinredning"/>
        <s v="7.9 Fysioterapiutrustning och material "/>
        <s v="7.9.1. Träningsutrustning"/>
        <s v="7.9.2. Fysioterapimaterial"/>
        <s v="7.9.3. Träningsutrustning för bassäng"/>
        <s v="8 Läkemedel och tillhörande tjänster"/>
        <s v="8.1 Dosdispensering"/>
        <s v="8.1.1. Slutenvård"/>
        <s v="8.1.2. Öppenvård"/>
        <s v="8.2 Läkemedel"/>
        <s v="8.2.1. Matsmältningsorgan och ämnesomsättning (ATC-A)"/>
        <s v="8.2.2. Blod och blodbildande organ (ATC-B)"/>
        <s v="8.2.3. Hjärta och kretslopp (ATC-C)"/>
        <s v="8.2.4. Hjärta och kretslopp (ATC-D)"/>
        <s v="8.2.5. Urin- och könsorgan samt könshormoner (ATC-G)"/>
        <s v="8.2.7. Antiinfektiva medel för systemiskt bruk (ATC-J)"/>
        <s v="8.2.8. Tumörer och rubbningar i immunsystemet (ATC-L)"/>
        <s v="8.2.9. Rörelseapparaten (ATC-M)"/>
        <s v="8.2.10. Nervsystemet (ATC-N)"/>
        <s v="8.2.11. Antiparasitära, insektsdödande och repellerande medel (ATC-P)"/>
        <s v="8.2.12. Andningsorgan (ATC-R)"/>
        <s v="8.2.13. Ögon och öron (ATC-S)"/>
        <s v="8.2.14. Övrigt (ATC-V)"/>
        <s v="8.2.15. Vacciner"/>
        <s v="8.2.16. Radiofarmaka"/>
        <s v="8.3 Läkemedelsförsörjning sjukhus"/>
        <s v="8.4 Medicinsk gas och tillbehör"/>
        <s v="8.4.1. Flaskor"/>
        <s v="8.4.2. Medicinsk gas"/>
        <s v="8.4.3. Tankar"/>
        <s v="8.4.99. Övrigt medicinsk gas"/>
        <s v="9 Vård- och tandvårdsrelaterade tjänster"/>
        <s v="9.1 Barn- och ungdomsmedicinska specialiteter"/>
        <s v="9.1.1. Barn- och ungdomsmedicin (inkl Barn- och ungdomsallergologi, Barn- och ungdomshematologi och onkologi, Barn- och ungdomskardiologi och Neonatologi)"/>
        <s v="9.2 Bild- och funktionsmedicinska specialiteter"/>
        <s v="9.2.1. Klinisk fysiologi"/>
        <s v="9.2.2. Radiologi (inkl Neuroradiologi)"/>
        <s v="9.3 Enskilda basspecialiteter"/>
        <s v="9.3.1. Akutsjukvård"/>
        <s v="9.3.2. Allmänmedicin"/>
        <s v="9.3.3. Arbets- och miljömedicin"/>
        <s v="9.3.4. Hud- och könssjukdomar"/>
        <s v="9.3.5. Infektionssjukdomar"/>
        <s v="9.3.6. Klinisk farmakologi"/>
        <s v="9.3.7. Klinisk genetik"/>
        <s v="9.3.8. Onkologi"/>
        <s v="9.3.9. Reumatologi"/>
        <s v="9.3.10. Rättsmedicin"/>
        <s v="9.3.11. Socialmedicin"/>
        <s v="9.4 Invärtesmedicinska specialiteter"/>
        <s v="9.4.1. Endokrinologi och diabetologi"/>
        <s v="9.4.2. Geriatrik"/>
        <s v="9.4.3. Hematologi"/>
        <s v="9.4.4. Internmedicin"/>
        <s v="9.4.5. Kardiologi"/>
        <s v="9.4.6. Lungsjukdomar"/>
        <s v="9.4.7. Medicinsk gastroenterologi och hepatologi"/>
        <s v="9.4.8. Njurmedicin"/>
        <s v="9.5 Kirurgiska specialiteter"/>
        <s v="9.5.1. Anestesi och intensivvård"/>
        <s v="9.5.2. Barn- och ungdomskirurgi"/>
        <s v="9.5.3. Handkirurgi"/>
        <s v="9.5.4. Kirurgi"/>
        <s v="9.5.5. Kärlkirurgi"/>
        <s v="9.5.6. Obstetrik och gynekologi"/>
        <s v="9.5.7. Ortopedi"/>
        <s v="9.5.8. Plastikkirurgi"/>
        <s v="9.5.9. Thoraxkirurgi"/>
        <s v="9.5.10. Urologi"/>
        <s v="9.5.11. Ögonsjukdomar"/>
        <s v="9.6 Laboratoriemedicinska specialiteter"/>
        <s v="9.6.1. Klinisk immunologi och transfusionsmedicin"/>
        <s v="9.6.2. Klinisk kemi"/>
        <s v="9.6.3. Klinisk mikrobiologi"/>
        <s v="9.6.4. Klinisk patologi"/>
        <s v="9.6.5. Klinisk genetik"/>
        <s v="9.7 Neurologiska specialiteter"/>
        <s v="9.7.1. Klinisk neurofysiologi"/>
        <s v="9.7.2. Neurokirurgi"/>
        <s v="9.7.3. Neurologi"/>
        <s v="9.7.4. Rehabiliteringsmedicin"/>
        <s v="9.8 Psykiatriska specialiteter"/>
        <s v="9.8.1. Barn- och ungdomspsykiatri"/>
        <s v="9.9 Tandvård"/>
        <s v="9.10.1. Allergologi"/>
        <s v="9.10.2. Arbetsmedicin"/>
        <s v="9.10.3. Beroendemedicin"/>
        <s v="9.10.4. Gynekologisk onkologi"/>
        <s v="9.10.5. Skolhälsovård (medicinska insatser i elevhälsan)"/>
        <s v="9.10.6. Nuklearmedicin"/>
        <s v="9.10.7. Palliativ medicin"/>
        <s v="9.10.8. Smärtlindring"/>
        <s v="9.10.9. Vårdhygien"/>
        <s v="9.10.10. Äldrepsykiatri"/>
        <s v="9.11.1. Psykoterapi"/>
        <s v="9.11.2. Fysioterapi"/>
        <s v="9.11.3. Kiropraktik"/>
        <s v="9.11.4. Medicinsk fotvård"/>
        <s v="9.11.5. Naprapati"/>
        <s v="9.11.99. Övrigt vårdrelaterade tjänster"/>
        <s v="9.12.1. Vårdcentraler"/>
        <s v="9.12.2. Barnavårdscentraler"/>
        <s v="9.12.3. Mödravårdscentraler"/>
        <s v="9.14.1. Tolktjänster"/>
        <s v="9.14.2. Övriga tandvårdsrelaterade tjänster"/>
        <s v="9.14.99. Övriga vårdrelaterade tjänster"/>
        <s v="9.15.1. Läkarsekreterare"/>
        <s v="9.15.2. Läkare allmänmedicin"/>
        <s v="9.15.3. Psykiatri"/>
        <s v="9.15.4. Sjuksköterskor allmänmedicin"/>
        <s v="9.15.5. Övriga specialistläkare"/>
        <s v="9.15.6. Specialistsjuksköterskor"/>
        <s v="9.15.99. Övriga vårdrelaterade bemanningstjänster"/>
        <s v="10 Medicinteknik och relaterade förbrukningsvaror"/>
        <s v="10.1 Medicinteknik Anestesi och intensivvård och relaterade förbrukningsvaror"/>
        <s v="10.1.1 Andningshjälpmedel"/>
        <s v="10.1.2 Anestesi"/>
        <s v="10.1.3 Defibrillatorer"/>
        <s v="10.1.4 Intensivvårdsutrustning"/>
        <s v="10.1.5 Infusionsutrustning"/>
        <s v="10.1.6 Materiel MT Anestesi och intensivvård"/>
        <s v="10.1.7 Patientövervakning"/>
        <s v="10.2 Medicinteknik Bild och Funktion och relaterade förbrukningsvaror"/>
        <s v="10.2.1 Ultraljud"/>
        <s v="10.2.2 Röntgen"/>
        <s v="10.2.3 MR"/>
        <s v="10.2.4 Nuklearmedicin"/>
        <s v="10.2.5 Kontrastinjektorer"/>
        <s v="10.2.6 Bilddiagnostik"/>
        <s v="10.2.7 Funktionsdiagnostik"/>
        <s v="10.2.8 Materiel MT bild och funktion"/>
        <s v="10.2.9 Strålterapi"/>
        <s v="10.3 Medicinteknik Operation och relaterade förbrukningsvaror"/>
        <s v="10.3.1 Miniinvasiv utrustning"/>
        <s v="10.3.2 Materiel MT Operation"/>
        <s v="10.3.3 Operationsinventarier"/>
        <s v="10.3.4 Operationsrobot"/>
        <s v="10.3.5 Operationsinstrument"/>
        <s v="10.3.6 Implantat"/>
        <s v="10.3.7 Steriliseringsinventarier"/>
        <s v="10.4 Medicinteknik Terapi och diagnostik och relaterade förbrukningsvaror"/>
        <s v="10.4.1 Generell diagnostik"/>
        <s v="10.4.2 Klinisk fysiologi"/>
        <s v="10.4.3 Laboratoriemedicin"/>
        <s v="10.4.4 Materiel MT Terapi och Diagnostik"/>
        <s v="10.4.6 Dialy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4">
  <r>
    <m/>
    <m/>
    <m/>
    <m/>
    <m/>
    <x v="0"/>
    <x v="0"/>
    <x v="0"/>
  </r>
  <r>
    <m/>
    <m/>
    <m/>
    <m/>
    <m/>
    <x v="0"/>
    <x v="0"/>
    <x v="0"/>
  </r>
  <r>
    <m/>
    <m/>
    <m/>
    <m/>
    <m/>
    <x v="0"/>
    <x v="0"/>
    <x v="0"/>
  </r>
  <r>
    <m/>
    <s v="-"/>
    <s v="-"/>
    <s v="-"/>
    <n v="0"/>
    <x v="0"/>
    <x v="0"/>
    <x v="0"/>
  </r>
  <r>
    <m/>
    <s v="-"/>
    <s v="-"/>
    <s v="-"/>
    <n v="0"/>
    <x v="0"/>
    <x v="0"/>
    <x v="0"/>
  </r>
  <r>
    <n v="0"/>
    <s v="-"/>
    <s v="-"/>
    <s v="-"/>
    <n v="0"/>
    <x v="1"/>
    <x v="1"/>
    <x v="1"/>
  </r>
  <r>
    <n v="0"/>
    <s v="-"/>
    <s v="-"/>
    <s v="-"/>
    <n v="0"/>
    <x v="1"/>
    <x v="2"/>
    <x v="2"/>
  </r>
  <r>
    <n v="0"/>
    <s v="-"/>
    <s v="-"/>
    <s v="-"/>
    <n v="0"/>
    <x v="1"/>
    <x v="2"/>
    <x v="3"/>
  </r>
  <r>
    <n v="0"/>
    <s v="-"/>
    <s v="-"/>
    <s v="-"/>
    <n v="0"/>
    <x v="1"/>
    <x v="2"/>
    <x v="4"/>
  </r>
  <r>
    <n v="0"/>
    <s v="-"/>
    <s v="-"/>
    <s v="-"/>
    <n v="0"/>
    <x v="1"/>
    <x v="2"/>
    <x v="5"/>
  </r>
  <r>
    <n v="0"/>
    <s v="-"/>
    <s v="-"/>
    <s v="-"/>
    <n v="0"/>
    <x v="1"/>
    <x v="2"/>
    <x v="6"/>
  </r>
  <r>
    <n v="0"/>
    <s v="-"/>
    <s v="-"/>
    <s v="-"/>
    <n v="0"/>
    <x v="1"/>
    <x v="2"/>
    <x v="7"/>
  </r>
  <r>
    <n v="0"/>
    <s v="-"/>
    <s v="-"/>
    <s v="-"/>
    <n v="0"/>
    <x v="1"/>
    <x v="2"/>
    <x v="8"/>
  </r>
  <r>
    <n v="0"/>
    <s v="-"/>
    <s v="-"/>
    <s v="-"/>
    <n v="0"/>
    <x v="1"/>
    <x v="2"/>
    <x v="9"/>
  </r>
  <r>
    <n v="0"/>
    <s v="-"/>
    <s v="-"/>
    <s v="-"/>
    <n v="0"/>
    <x v="1"/>
    <x v="2"/>
    <x v="10"/>
  </r>
  <r>
    <n v="0"/>
    <s v="-"/>
    <s v="-"/>
    <s v="-"/>
    <n v="0"/>
    <x v="1"/>
    <x v="2"/>
    <x v="11"/>
  </r>
  <r>
    <n v="0"/>
    <s v="-"/>
    <s v="-"/>
    <s v="-"/>
    <n v="0"/>
    <x v="1"/>
    <x v="2"/>
    <x v="12"/>
  </r>
  <r>
    <n v="0"/>
    <s v="-"/>
    <s v="-"/>
    <s v="-"/>
    <n v="0"/>
    <x v="1"/>
    <x v="3"/>
    <x v="13"/>
  </r>
  <r>
    <n v="0"/>
    <s v="-"/>
    <s v="-"/>
    <s v="-"/>
    <n v="0"/>
    <x v="1"/>
    <x v="3"/>
    <x v="14"/>
  </r>
  <r>
    <n v="0"/>
    <s v="-"/>
    <s v="-"/>
    <s v="-"/>
    <n v="0"/>
    <x v="1"/>
    <x v="3"/>
    <x v="15"/>
  </r>
  <r>
    <n v="0"/>
    <s v="-"/>
    <s v="-"/>
    <s v="-"/>
    <n v="0"/>
    <x v="1"/>
    <x v="3"/>
    <x v="16"/>
  </r>
  <r>
    <n v="0"/>
    <s v="-"/>
    <s v="-"/>
    <s v="-"/>
    <n v="0"/>
    <x v="1"/>
    <x v="3"/>
    <x v="17"/>
  </r>
  <r>
    <n v="0"/>
    <s v="-"/>
    <s v="-"/>
    <s v="-"/>
    <n v="0"/>
    <x v="1"/>
    <x v="3"/>
    <x v="18"/>
  </r>
  <r>
    <n v="0"/>
    <s v="-"/>
    <s v="-"/>
    <s v="-"/>
    <n v="0"/>
    <x v="1"/>
    <x v="3"/>
    <x v="19"/>
  </r>
  <r>
    <n v="0"/>
    <s v="-"/>
    <s v="-"/>
    <s v="-"/>
    <n v="0"/>
    <x v="1"/>
    <x v="3"/>
    <x v="20"/>
  </r>
  <r>
    <n v="0"/>
    <s v="-"/>
    <s v="-"/>
    <s v="-"/>
    <n v="0"/>
    <x v="1"/>
    <x v="3"/>
    <x v="21"/>
  </r>
  <r>
    <n v="0"/>
    <s v="-"/>
    <s v="-"/>
    <s v="-"/>
    <n v="0"/>
    <x v="1"/>
    <x v="3"/>
    <x v="22"/>
  </r>
  <r>
    <n v="0"/>
    <s v="-"/>
    <s v="-"/>
    <s v="-"/>
    <n v="0"/>
    <x v="1"/>
    <x v="3"/>
    <x v="23"/>
  </r>
  <r>
    <n v="0"/>
    <s v="-"/>
    <s v="-"/>
    <s v="-"/>
    <n v="0"/>
    <x v="1"/>
    <x v="3"/>
    <x v="24"/>
  </r>
  <r>
    <n v="0"/>
    <s v="-"/>
    <s v="-"/>
    <s v="-"/>
    <n v="0"/>
    <x v="1"/>
    <x v="4"/>
    <x v="25"/>
  </r>
  <r>
    <n v="0"/>
    <s v="-"/>
    <s v="-"/>
    <s v="-"/>
    <n v="0"/>
    <x v="1"/>
    <x v="4"/>
    <x v="26"/>
  </r>
  <r>
    <n v="0"/>
    <s v="-"/>
    <s v="-"/>
    <s v="-"/>
    <n v="0"/>
    <x v="1"/>
    <x v="4"/>
    <x v="27"/>
  </r>
  <r>
    <n v="0"/>
    <s v="-"/>
    <s v="-"/>
    <s v="-"/>
    <n v="0"/>
    <x v="1"/>
    <x v="4"/>
    <x v="28"/>
  </r>
  <r>
    <n v="0"/>
    <s v="-"/>
    <s v="-"/>
    <s v="-"/>
    <n v="0"/>
    <x v="1"/>
    <x v="4"/>
    <x v="29"/>
  </r>
  <r>
    <n v="0"/>
    <s v="-"/>
    <s v="-"/>
    <s v="-"/>
    <n v="0"/>
    <x v="1"/>
    <x v="4"/>
    <x v="25"/>
  </r>
  <r>
    <n v="0"/>
    <s v="-"/>
    <s v="-"/>
    <s v="-"/>
    <n v="0"/>
    <x v="1"/>
    <x v="4"/>
    <x v="30"/>
  </r>
  <r>
    <n v="0"/>
    <s v="-"/>
    <s v="-"/>
    <s v="-"/>
    <n v="0"/>
    <x v="1"/>
    <x v="4"/>
    <x v="31"/>
  </r>
  <r>
    <n v="0"/>
    <s v="-"/>
    <s v="-"/>
    <s v="-"/>
    <n v="0"/>
    <x v="1"/>
    <x v="4"/>
    <x v="32"/>
  </r>
  <r>
    <n v="0"/>
    <s v="-"/>
    <s v="-"/>
    <s v="-"/>
    <n v="0"/>
    <x v="1"/>
    <x v="5"/>
    <x v="33"/>
  </r>
  <r>
    <n v="0"/>
    <s v="-"/>
    <s v="-"/>
    <s v="-"/>
    <n v="0"/>
    <x v="1"/>
    <x v="5"/>
    <x v="34"/>
  </r>
  <r>
    <n v="0"/>
    <s v="-"/>
    <s v="-"/>
    <s v="-"/>
    <n v="0"/>
    <x v="1"/>
    <x v="5"/>
    <x v="35"/>
  </r>
  <r>
    <n v="0"/>
    <s v="-"/>
    <s v="-"/>
    <s v="-"/>
    <n v="0"/>
    <x v="1"/>
    <x v="5"/>
    <x v="36"/>
  </r>
  <r>
    <n v="0"/>
    <s v="-"/>
    <s v="-"/>
    <s v="-"/>
    <n v="0"/>
    <x v="1"/>
    <x v="5"/>
    <x v="37"/>
  </r>
  <r>
    <n v="0"/>
    <s v="-"/>
    <s v="-"/>
    <s v="-"/>
    <n v="0"/>
    <x v="1"/>
    <x v="5"/>
    <x v="38"/>
  </r>
  <r>
    <n v="0"/>
    <s v="-"/>
    <s v="-"/>
    <s v="-"/>
    <n v="0"/>
    <x v="1"/>
    <x v="5"/>
    <x v="39"/>
  </r>
  <r>
    <n v="0"/>
    <s v="-"/>
    <s v="-"/>
    <s v="-"/>
    <n v="0"/>
    <x v="1"/>
    <x v="5"/>
    <x v="40"/>
  </r>
  <r>
    <n v="0"/>
    <s v="-"/>
    <s v="-"/>
    <s v="-"/>
    <n v="0"/>
    <x v="1"/>
    <x v="5"/>
    <x v="41"/>
  </r>
  <r>
    <n v="0"/>
    <s v="-"/>
    <s v="-"/>
    <s v="-"/>
    <n v="0"/>
    <x v="1"/>
    <x v="5"/>
    <x v="42"/>
  </r>
  <r>
    <n v="0"/>
    <s v="-"/>
    <s v="-"/>
    <s v="-"/>
    <n v="0"/>
    <x v="1"/>
    <x v="6"/>
    <x v="43"/>
  </r>
  <r>
    <n v="0"/>
    <s v="-"/>
    <s v="-"/>
    <s v="-"/>
    <n v="0"/>
    <x v="1"/>
    <x v="6"/>
    <x v="44"/>
  </r>
  <r>
    <n v="0"/>
    <s v="-"/>
    <s v="-"/>
    <s v="-"/>
    <n v="0"/>
    <x v="1"/>
    <x v="6"/>
    <x v="45"/>
  </r>
  <r>
    <n v="0"/>
    <s v="-"/>
    <s v="-"/>
    <s v="-"/>
    <n v="0"/>
    <x v="1"/>
    <x v="6"/>
    <x v="46"/>
  </r>
  <r>
    <n v="0"/>
    <s v="-"/>
    <s v="-"/>
    <s v="-"/>
    <n v="0"/>
    <x v="1"/>
    <x v="7"/>
    <x v="47"/>
  </r>
  <r>
    <n v="0"/>
    <s v="-"/>
    <s v="-"/>
    <s v="-"/>
    <n v="0"/>
    <x v="1"/>
    <x v="7"/>
    <x v="48"/>
  </r>
  <r>
    <n v="0"/>
    <s v="-"/>
    <s v="-"/>
    <s v="-"/>
    <n v="0"/>
    <x v="1"/>
    <x v="7"/>
    <x v="49"/>
  </r>
  <r>
    <n v="0"/>
    <s v="-"/>
    <s v="-"/>
    <s v="-"/>
    <n v="0"/>
    <x v="1"/>
    <x v="7"/>
    <x v="50"/>
  </r>
  <r>
    <n v="0"/>
    <s v="-"/>
    <s v="-"/>
    <s v="-"/>
    <n v="0"/>
    <x v="1"/>
    <x v="8"/>
    <x v="51"/>
  </r>
  <r>
    <n v="0"/>
    <s v="-"/>
    <s v="-"/>
    <s v="-"/>
    <n v="0"/>
    <x v="1"/>
    <x v="8"/>
    <x v="52"/>
  </r>
  <r>
    <n v="0"/>
    <s v="-"/>
    <s v="-"/>
    <s v="-"/>
    <n v="0"/>
    <x v="1"/>
    <x v="8"/>
    <x v="51"/>
  </r>
  <r>
    <n v="0"/>
    <s v="-"/>
    <s v="-"/>
    <s v="-"/>
    <n v="0"/>
    <x v="1"/>
    <x v="8"/>
    <x v="51"/>
  </r>
  <r>
    <n v="0"/>
    <s v="-"/>
    <s v="-"/>
    <s v="-"/>
    <n v="0"/>
    <x v="1"/>
    <x v="8"/>
    <x v="53"/>
  </r>
  <r>
    <n v="0"/>
    <s v="-"/>
    <s v="-"/>
    <s v="-"/>
    <n v="0"/>
    <x v="1"/>
    <x v="9"/>
    <x v="54"/>
  </r>
  <r>
    <n v="0"/>
    <s v="-"/>
    <s v="-"/>
    <s v="-"/>
    <n v="0"/>
    <x v="1"/>
    <x v="9"/>
    <x v="55"/>
  </r>
  <r>
    <n v="0"/>
    <s v="-"/>
    <s v="-"/>
    <s v="-"/>
    <n v="0"/>
    <x v="1"/>
    <x v="9"/>
    <x v="56"/>
  </r>
  <r>
    <n v="0"/>
    <s v="-"/>
    <s v="-"/>
    <s v="-"/>
    <n v="0"/>
    <x v="1"/>
    <x v="9"/>
    <x v="57"/>
  </r>
  <r>
    <n v="0"/>
    <s v="-"/>
    <s v="-"/>
    <s v="-"/>
    <n v="0"/>
    <x v="1"/>
    <x v="9"/>
    <x v="58"/>
  </r>
  <r>
    <n v="0"/>
    <s v="-"/>
    <s v="-"/>
    <s v="-"/>
    <n v="0"/>
    <x v="1"/>
    <x v="9"/>
    <x v="59"/>
  </r>
  <r>
    <n v="0"/>
    <s v="-"/>
    <s v="-"/>
    <s v="-"/>
    <n v="0"/>
    <x v="1"/>
    <x v="9"/>
    <x v="60"/>
  </r>
  <r>
    <n v="0"/>
    <s v="-"/>
    <s v="-"/>
    <s v="-"/>
    <n v="0"/>
    <x v="1"/>
    <x v="9"/>
    <x v="61"/>
  </r>
  <r>
    <n v="0"/>
    <s v="-"/>
    <s v="-"/>
    <s v="-"/>
    <n v="0"/>
    <x v="1"/>
    <x v="9"/>
    <x v="62"/>
  </r>
  <r>
    <n v="0"/>
    <s v="-"/>
    <s v="-"/>
    <s v="-"/>
    <n v="0"/>
    <x v="1"/>
    <x v="9"/>
    <x v="63"/>
  </r>
  <r>
    <n v="0"/>
    <s v="-"/>
    <s v="-"/>
    <s v="-"/>
    <n v="0"/>
    <x v="1"/>
    <x v="10"/>
    <x v="64"/>
  </r>
  <r>
    <n v="0"/>
    <s v="-"/>
    <s v="-"/>
    <s v="-"/>
    <n v="0"/>
    <x v="2"/>
    <x v="11"/>
    <x v="65"/>
  </r>
  <r>
    <n v="0"/>
    <s v="-"/>
    <s v="-"/>
    <s v="-"/>
    <n v="0"/>
    <x v="3"/>
    <x v="12"/>
    <x v="66"/>
  </r>
  <r>
    <n v="0"/>
    <s v="-"/>
    <s v="-"/>
    <s v="-"/>
    <n v="0"/>
    <x v="3"/>
    <x v="13"/>
    <x v="67"/>
  </r>
  <r>
    <n v="0"/>
    <s v="-"/>
    <s v="-"/>
    <s v="-"/>
    <n v="0"/>
    <x v="3"/>
    <x v="13"/>
    <x v="68"/>
  </r>
  <r>
    <n v="0"/>
    <s v="-"/>
    <s v="-"/>
    <s v="-"/>
    <n v="0"/>
    <x v="3"/>
    <x v="13"/>
    <x v="69"/>
  </r>
  <r>
    <n v="0"/>
    <s v="-"/>
    <s v="-"/>
    <s v="-"/>
    <n v="0"/>
    <x v="3"/>
    <x v="13"/>
    <x v="70"/>
  </r>
  <r>
    <n v="0"/>
    <s v="-"/>
    <s v="-"/>
    <s v="-"/>
    <n v="0"/>
    <x v="3"/>
    <x v="13"/>
    <x v="71"/>
  </r>
  <r>
    <n v="0"/>
    <s v="-"/>
    <s v="-"/>
    <s v="-"/>
    <n v="0"/>
    <x v="3"/>
    <x v="13"/>
    <x v="72"/>
  </r>
  <r>
    <n v="0"/>
    <s v="-"/>
    <s v="-"/>
    <s v="-"/>
    <n v="0"/>
    <x v="3"/>
    <x v="13"/>
    <x v="73"/>
  </r>
  <r>
    <n v="0"/>
    <s v="-"/>
    <s v="-"/>
    <s v="-"/>
    <n v="0"/>
    <x v="3"/>
    <x v="13"/>
    <x v="74"/>
  </r>
  <r>
    <n v="0"/>
    <s v="-"/>
    <s v="-"/>
    <s v="-"/>
    <n v="0"/>
    <x v="3"/>
    <x v="13"/>
    <x v="75"/>
  </r>
  <r>
    <n v="0"/>
    <s v="-"/>
    <s v="-"/>
    <s v="-"/>
    <n v="0"/>
    <x v="3"/>
    <x v="13"/>
    <x v="76"/>
  </r>
  <r>
    <n v="0"/>
    <s v="-"/>
    <s v="-"/>
    <s v="-"/>
    <n v="0"/>
    <x v="3"/>
    <x v="13"/>
    <x v="77"/>
  </r>
  <r>
    <n v="0"/>
    <s v="-"/>
    <s v="-"/>
    <s v="-"/>
    <n v="0"/>
    <x v="3"/>
    <x v="13"/>
    <x v="78"/>
  </r>
  <r>
    <n v="0"/>
    <s v="-"/>
    <s v="-"/>
    <s v="-"/>
    <n v="0"/>
    <x v="3"/>
    <x v="13"/>
    <x v="79"/>
  </r>
  <r>
    <n v="0"/>
    <s v="-"/>
    <s v="-"/>
    <s v="-"/>
    <n v="0"/>
    <x v="3"/>
    <x v="13"/>
    <x v="80"/>
  </r>
  <r>
    <n v="0"/>
    <s v="-"/>
    <s v="-"/>
    <s v="-"/>
    <n v="0"/>
    <x v="3"/>
    <x v="14"/>
    <x v="81"/>
  </r>
  <r>
    <n v="0"/>
    <s v="-"/>
    <s v="-"/>
    <s v="-"/>
    <n v="0"/>
    <x v="3"/>
    <x v="14"/>
    <x v="82"/>
  </r>
  <r>
    <n v="0"/>
    <s v="-"/>
    <s v="-"/>
    <s v="-"/>
    <n v="0"/>
    <x v="3"/>
    <x v="14"/>
    <x v="83"/>
  </r>
  <r>
    <n v="0"/>
    <s v="-"/>
    <s v="-"/>
    <s v="-"/>
    <n v="0"/>
    <x v="3"/>
    <x v="14"/>
    <x v="84"/>
  </r>
  <r>
    <n v="0"/>
    <s v="-"/>
    <s v="-"/>
    <s v="-"/>
    <n v="0"/>
    <x v="3"/>
    <x v="14"/>
    <x v="85"/>
  </r>
  <r>
    <n v="0"/>
    <s v="-"/>
    <s v="-"/>
    <s v="-"/>
    <n v="0"/>
    <x v="3"/>
    <x v="14"/>
    <x v="86"/>
  </r>
  <r>
    <n v="0"/>
    <s v="-"/>
    <s v="-"/>
    <s v="-"/>
    <n v="0"/>
    <x v="3"/>
    <x v="14"/>
    <x v="87"/>
  </r>
  <r>
    <n v="0"/>
    <s v="-"/>
    <s v="-"/>
    <s v="-"/>
    <n v="0"/>
    <x v="3"/>
    <x v="14"/>
    <x v="88"/>
  </r>
  <r>
    <n v="0"/>
    <s v="-"/>
    <s v="-"/>
    <s v="-"/>
    <n v="0"/>
    <x v="3"/>
    <x v="15"/>
    <x v="89"/>
  </r>
  <r>
    <n v="0"/>
    <s v="-"/>
    <s v="-"/>
    <s v="-"/>
    <n v="0"/>
    <x v="3"/>
    <x v="15"/>
    <x v="90"/>
  </r>
  <r>
    <n v="0"/>
    <s v="-"/>
    <s v="-"/>
    <s v="-"/>
    <n v="0"/>
    <x v="3"/>
    <x v="15"/>
    <x v="91"/>
  </r>
  <r>
    <n v="0"/>
    <s v="-"/>
    <s v="-"/>
    <s v="-"/>
    <n v="0"/>
    <x v="3"/>
    <x v="16"/>
    <x v="92"/>
  </r>
  <r>
    <n v="0"/>
    <s v="-"/>
    <s v="-"/>
    <s v="-"/>
    <n v="0"/>
    <x v="3"/>
    <x v="16"/>
    <x v="93"/>
  </r>
  <r>
    <n v="0"/>
    <s v="-"/>
    <s v="-"/>
    <s v="-"/>
    <n v="0"/>
    <x v="3"/>
    <x v="16"/>
    <x v="94"/>
  </r>
  <r>
    <n v="0"/>
    <s v="-"/>
    <s v="-"/>
    <s v="-"/>
    <n v="0"/>
    <x v="3"/>
    <x v="16"/>
    <x v="95"/>
  </r>
  <r>
    <n v="0"/>
    <s v="-"/>
    <s v="-"/>
    <s v="-"/>
    <n v="0"/>
    <x v="3"/>
    <x v="16"/>
    <x v="96"/>
  </r>
  <r>
    <n v="0"/>
    <s v="-"/>
    <s v="-"/>
    <s v="-"/>
    <n v="0"/>
    <x v="3"/>
    <x v="16"/>
    <x v="97"/>
  </r>
  <r>
    <n v="0"/>
    <s v="-"/>
    <s v="-"/>
    <s v="-"/>
    <n v="0"/>
    <x v="3"/>
    <x v="17"/>
    <x v="98"/>
  </r>
  <r>
    <n v="0"/>
    <s v="-"/>
    <s v="-"/>
    <s v="-"/>
    <n v="0"/>
    <x v="3"/>
    <x v="17"/>
    <x v="99"/>
  </r>
  <r>
    <n v="0"/>
    <s v="-"/>
    <s v="-"/>
    <s v="-"/>
    <n v="0"/>
    <x v="3"/>
    <x v="17"/>
    <x v="100"/>
  </r>
  <r>
    <n v="0"/>
    <s v="-"/>
    <s v="-"/>
    <s v="-"/>
    <n v="0"/>
    <x v="3"/>
    <x v="17"/>
    <x v="101"/>
  </r>
  <r>
    <n v="0"/>
    <s v="-"/>
    <s v="-"/>
    <s v="-"/>
    <n v="0"/>
    <x v="3"/>
    <x v="12"/>
    <x v="66"/>
  </r>
  <r>
    <n v="0"/>
    <s v="-"/>
    <s v="-"/>
    <s v="-"/>
    <n v="0"/>
    <x v="2"/>
    <x v="11"/>
    <x v="65"/>
  </r>
  <r>
    <n v="0"/>
    <s v="-"/>
    <s v="-"/>
    <s v="-"/>
    <n v="0"/>
    <x v="4"/>
    <x v="18"/>
    <x v="102"/>
  </r>
  <r>
    <n v="0"/>
    <s v="-"/>
    <s v="-"/>
    <s v="-"/>
    <n v="0"/>
    <x v="4"/>
    <x v="19"/>
    <x v="103"/>
  </r>
  <r>
    <n v="0"/>
    <s v="-"/>
    <s v="-"/>
    <s v="-"/>
    <n v="0"/>
    <x v="4"/>
    <x v="19"/>
    <x v="104"/>
  </r>
  <r>
    <n v="0"/>
    <s v="-"/>
    <s v="-"/>
    <s v="-"/>
    <n v="0"/>
    <x v="4"/>
    <x v="19"/>
    <x v="105"/>
  </r>
  <r>
    <n v="0"/>
    <s v="-"/>
    <s v="-"/>
    <s v="-"/>
    <n v="0"/>
    <x v="4"/>
    <x v="19"/>
    <x v="106"/>
  </r>
  <r>
    <n v="0"/>
    <s v="-"/>
    <s v="-"/>
    <s v="-"/>
    <n v="0"/>
    <x v="4"/>
    <x v="19"/>
    <x v="107"/>
  </r>
  <r>
    <n v="0"/>
    <s v="-"/>
    <s v="-"/>
    <s v="-"/>
    <n v="0"/>
    <x v="4"/>
    <x v="19"/>
    <x v="108"/>
  </r>
  <r>
    <n v="0"/>
    <s v="-"/>
    <s v="-"/>
    <s v="-"/>
    <n v="0"/>
    <x v="4"/>
    <x v="19"/>
    <x v="109"/>
  </r>
  <r>
    <n v="0"/>
    <s v="-"/>
    <s v="-"/>
    <s v="-"/>
    <n v="0"/>
    <x v="4"/>
    <x v="19"/>
    <x v="110"/>
  </r>
  <r>
    <n v="0"/>
    <s v="-"/>
    <s v="-"/>
    <s v="-"/>
    <n v="0"/>
    <x v="4"/>
    <x v="19"/>
    <x v="111"/>
  </r>
  <r>
    <n v="0"/>
    <s v="-"/>
    <s v="-"/>
    <s v="-"/>
    <n v="0"/>
    <x v="4"/>
    <x v="20"/>
    <x v="112"/>
  </r>
  <r>
    <n v="0"/>
    <s v="-"/>
    <s v="-"/>
    <s v="-"/>
    <n v="0"/>
    <x v="4"/>
    <x v="20"/>
    <x v="113"/>
  </r>
  <r>
    <n v="0"/>
    <s v="-"/>
    <s v="-"/>
    <s v="-"/>
    <n v="0"/>
    <x v="4"/>
    <x v="20"/>
    <x v="114"/>
  </r>
  <r>
    <n v="0"/>
    <s v="-"/>
    <s v="-"/>
    <s v="-"/>
    <n v="0"/>
    <x v="4"/>
    <x v="20"/>
    <x v="115"/>
  </r>
  <r>
    <n v="0"/>
    <s v="-"/>
    <s v="-"/>
    <s v="-"/>
    <n v="0"/>
    <x v="4"/>
    <x v="20"/>
    <x v="116"/>
  </r>
  <r>
    <n v="0"/>
    <s v="-"/>
    <s v="-"/>
    <s v="-"/>
    <n v="0"/>
    <x v="4"/>
    <x v="20"/>
    <x v="117"/>
  </r>
  <r>
    <n v="0"/>
    <s v="-"/>
    <s v="-"/>
    <s v="-"/>
    <n v="0"/>
    <x v="4"/>
    <x v="20"/>
    <x v="118"/>
  </r>
  <r>
    <n v="0"/>
    <s v="-"/>
    <s v="-"/>
    <s v="-"/>
    <n v="0"/>
    <x v="4"/>
    <x v="20"/>
    <x v="119"/>
  </r>
  <r>
    <n v="0"/>
    <s v="-"/>
    <s v="-"/>
    <s v="-"/>
    <n v="0"/>
    <x v="4"/>
    <x v="21"/>
    <x v="120"/>
  </r>
  <r>
    <n v="0"/>
    <s v="-"/>
    <s v="-"/>
    <s v="-"/>
    <n v="0"/>
    <x v="4"/>
    <x v="21"/>
    <x v="121"/>
  </r>
  <r>
    <n v="0"/>
    <s v="-"/>
    <s v="-"/>
    <s v="-"/>
    <n v="0"/>
    <x v="4"/>
    <x v="21"/>
    <x v="122"/>
  </r>
  <r>
    <n v="0"/>
    <s v="-"/>
    <s v="-"/>
    <s v="-"/>
    <n v="0"/>
    <x v="4"/>
    <x v="21"/>
    <x v="123"/>
  </r>
  <r>
    <n v="0"/>
    <s v="-"/>
    <s v="-"/>
    <s v="-"/>
    <n v="0"/>
    <x v="4"/>
    <x v="21"/>
    <x v="124"/>
  </r>
  <r>
    <n v="0"/>
    <s v="-"/>
    <s v="-"/>
    <s v="-"/>
    <n v="0"/>
    <x v="4"/>
    <x v="21"/>
    <x v="125"/>
  </r>
  <r>
    <n v="0"/>
    <s v="-"/>
    <s v="-"/>
    <s v="-"/>
    <n v="0"/>
    <x v="4"/>
    <x v="22"/>
    <x v="126"/>
  </r>
  <r>
    <n v="0"/>
    <s v="-"/>
    <s v="-"/>
    <s v="-"/>
    <n v="0"/>
    <x v="4"/>
    <x v="22"/>
    <x v="127"/>
  </r>
  <r>
    <n v="0"/>
    <s v="-"/>
    <s v="-"/>
    <s v="-"/>
    <n v="0"/>
    <x v="4"/>
    <x v="22"/>
    <x v="128"/>
  </r>
  <r>
    <n v="0"/>
    <s v="-"/>
    <s v="-"/>
    <s v="-"/>
    <n v="0"/>
    <x v="4"/>
    <x v="22"/>
    <x v="129"/>
  </r>
  <r>
    <n v="0"/>
    <s v="-"/>
    <s v="-"/>
    <s v="-"/>
    <n v="0"/>
    <x v="4"/>
    <x v="23"/>
    <x v="130"/>
  </r>
  <r>
    <n v="0"/>
    <s v="-"/>
    <s v="-"/>
    <s v="-"/>
    <n v="0"/>
    <x v="4"/>
    <x v="23"/>
    <x v="131"/>
  </r>
  <r>
    <n v="0"/>
    <s v="-"/>
    <s v="-"/>
    <s v="-"/>
    <n v="0"/>
    <x v="4"/>
    <x v="18"/>
    <x v="102"/>
  </r>
  <r>
    <n v="0"/>
    <s v="-"/>
    <s v="-"/>
    <s v="-"/>
    <n v="0"/>
    <x v="4"/>
    <x v="24"/>
    <x v="132"/>
  </r>
  <r>
    <n v="0"/>
    <s v="-"/>
    <s v="-"/>
    <s v="-"/>
    <n v="0"/>
    <x v="4"/>
    <x v="24"/>
    <x v="133"/>
  </r>
  <r>
    <n v="0"/>
    <s v="-"/>
    <s v="-"/>
    <s v="-"/>
    <n v="0"/>
    <x v="4"/>
    <x v="24"/>
    <x v="134"/>
  </r>
  <r>
    <n v="0"/>
    <s v="-"/>
    <s v="-"/>
    <s v="-"/>
    <n v="0"/>
    <x v="4"/>
    <x v="24"/>
    <x v="135"/>
  </r>
  <r>
    <n v="0"/>
    <s v="-"/>
    <s v="-"/>
    <s v="-"/>
    <n v="0"/>
    <x v="4"/>
    <x v="18"/>
    <x v="102"/>
  </r>
  <r>
    <n v="0"/>
    <s v="-"/>
    <s v="-"/>
    <s v="-"/>
    <n v="0"/>
    <x v="2"/>
    <x v="11"/>
    <x v="65"/>
  </r>
  <r>
    <n v="0"/>
    <s v="-"/>
    <s v="-"/>
    <s v="-"/>
    <n v="0"/>
    <x v="5"/>
    <x v="25"/>
    <x v="136"/>
  </r>
  <r>
    <n v="0"/>
    <s v="-"/>
    <s v="-"/>
    <s v="-"/>
    <n v="0"/>
    <x v="5"/>
    <x v="26"/>
    <x v="137"/>
  </r>
  <r>
    <n v="0"/>
    <s v="-"/>
    <s v="-"/>
    <s v="-"/>
    <n v="0"/>
    <x v="5"/>
    <x v="26"/>
    <x v="138"/>
  </r>
  <r>
    <n v="0"/>
    <s v="-"/>
    <s v="-"/>
    <s v="-"/>
    <n v="0"/>
    <x v="5"/>
    <x v="26"/>
    <x v="139"/>
  </r>
  <r>
    <n v="0"/>
    <s v="-"/>
    <s v="-"/>
    <s v="-"/>
    <n v="0"/>
    <x v="5"/>
    <x v="25"/>
    <x v="136"/>
  </r>
  <r>
    <n v="0"/>
    <s v="-"/>
    <s v="-"/>
    <s v="-"/>
    <n v="0"/>
    <x v="5"/>
    <x v="25"/>
    <x v="136"/>
  </r>
  <r>
    <n v="0"/>
    <s v="-"/>
    <s v="-"/>
    <s v="-"/>
    <n v="0"/>
    <x v="5"/>
    <x v="27"/>
    <x v="140"/>
  </r>
  <r>
    <n v="0"/>
    <s v="-"/>
    <s v="-"/>
    <s v="-"/>
    <n v="0"/>
    <x v="5"/>
    <x v="27"/>
    <x v="141"/>
  </r>
  <r>
    <n v="0"/>
    <s v="-"/>
    <s v="-"/>
    <s v="-"/>
    <n v="0"/>
    <x v="5"/>
    <x v="27"/>
    <x v="140"/>
  </r>
  <r>
    <n v="0"/>
    <s v="-"/>
    <s v="-"/>
    <s v="-"/>
    <n v="0"/>
    <x v="5"/>
    <x v="27"/>
    <x v="142"/>
  </r>
  <r>
    <n v="0"/>
    <s v="-"/>
    <s v="-"/>
    <s v="-"/>
    <n v="0"/>
    <x v="5"/>
    <x v="27"/>
    <x v="143"/>
  </r>
  <r>
    <n v="0"/>
    <s v="-"/>
    <s v="-"/>
    <s v="-"/>
    <n v="0"/>
    <x v="5"/>
    <x v="27"/>
    <x v="144"/>
  </r>
  <r>
    <n v="0"/>
    <s v="-"/>
    <s v="-"/>
    <s v="-"/>
    <n v="0"/>
    <x v="5"/>
    <x v="27"/>
    <x v="145"/>
  </r>
  <r>
    <n v="0"/>
    <s v="-"/>
    <s v="-"/>
    <s v="-"/>
    <n v="0"/>
    <x v="5"/>
    <x v="27"/>
    <x v="146"/>
  </r>
  <r>
    <n v="0"/>
    <s v="-"/>
    <s v="-"/>
    <s v="-"/>
    <n v="0"/>
    <x v="5"/>
    <x v="28"/>
    <x v="147"/>
  </r>
  <r>
    <n v="0"/>
    <s v="-"/>
    <s v="-"/>
    <s v="-"/>
    <n v="0"/>
    <x v="5"/>
    <x v="28"/>
    <x v="148"/>
  </r>
  <r>
    <n v="0"/>
    <s v="-"/>
    <s v="-"/>
    <s v="-"/>
    <n v="0"/>
    <x v="5"/>
    <x v="28"/>
    <x v="149"/>
  </r>
  <r>
    <n v="0"/>
    <s v="-"/>
    <s v="-"/>
    <s v="-"/>
    <n v="0"/>
    <x v="5"/>
    <x v="28"/>
    <x v="150"/>
  </r>
  <r>
    <n v="0"/>
    <s v="-"/>
    <s v="-"/>
    <s v="-"/>
    <n v="0"/>
    <x v="5"/>
    <x v="29"/>
    <x v="151"/>
  </r>
  <r>
    <n v="0"/>
    <s v="-"/>
    <s v="-"/>
    <s v="-"/>
    <n v="0"/>
    <x v="5"/>
    <x v="29"/>
    <x v="152"/>
  </r>
  <r>
    <n v="0"/>
    <s v="-"/>
    <s v="-"/>
    <s v="-"/>
    <n v="0"/>
    <x v="5"/>
    <x v="30"/>
    <x v="153"/>
  </r>
  <r>
    <n v="0"/>
    <s v="-"/>
    <s v="-"/>
    <s v="-"/>
    <n v="0"/>
    <x v="5"/>
    <x v="30"/>
    <x v="154"/>
  </r>
  <r>
    <n v="0"/>
    <s v="-"/>
    <s v="-"/>
    <s v="-"/>
    <n v="0"/>
    <x v="5"/>
    <x v="30"/>
    <x v="155"/>
  </r>
  <r>
    <n v="0"/>
    <s v="-"/>
    <s v="-"/>
    <s v="-"/>
    <n v="0"/>
    <x v="5"/>
    <x v="31"/>
    <x v="156"/>
  </r>
  <r>
    <n v="0"/>
    <s v="-"/>
    <s v="-"/>
    <s v="-"/>
    <n v="0"/>
    <x v="5"/>
    <x v="31"/>
    <x v="157"/>
  </r>
  <r>
    <n v="0"/>
    <s v="-"/>
    <s v="-"/>
    <s v="-"/>
    <n v="0"/>
    <x v="5"/>
    <x v="31"/>
    <x v="158"/>
  </r>
  <r>
    <n v="0"/>
    <s v="-"/>
    <s v="-"/>
    <s v="-"/>
    <n v="0"/>
    <x v="5"/>
    <x v="32"/>
    <x v="159"/>
  </r>
  <r>
    <n v="0"/>
    <s v="-"/>
    <s v="-"/>
    <s v="-"/>
    <n v="0"/>
    <x v="5"/>
    <x v="32"/>
    <x v="160"/>
  </r>
  <r>
    <n v="0"/>
    <s v="-"/>
    <s v="-"/>
    <s v="-"/>
    <n v="0"/>
    <x v="5"/>
    <x v="32"/>
    <x v="161"/>
  </r>
  <r>
    <n v="0"/>
    <s v="-"/>
    <s v="-"/>
    <s v="-"/>
    <n v="0"/>
    <x v="5"/>
    <x v="26"/>
    <x v="137"/>
  </r>
  <r>
    <n v="0"/>
    <s v="-"/>
    <s v="-"/>
    <s v="-"/>
    <n v="0"/>
    <x v="5"/>
    <x v="26"/>
    <x v="162"/>
  </r>
  <r>
    <n v="0"/>
    <s v="-"/>
    <s v="-"/>
    <s v="-"/>
    <n v="0"/>
    <x v="5"/>
    <x v="26"/>
    <x v="163"/>
  </r>
  <r>
    <n v="0"/>
    <s v="-"/>
    <s v="-"/>
    <s v="-"/>
    <n v="0"/>
    <x v="5"/>
    <x v="26"/>
    <x v="137"/>
  </r>
  <r>
    <n v="0"/>
    <s v="-"/>
    <s v="-"/>
    <s v="-"/>
    <n v="0"/>
    <x v="5"/>
    <x v="26"/>
    <x v="164"/>
  </r>
  <r>
    <n v="0"/>
    <s v="-"/>
    <s v="-"/>
    <s v="-"/>
    <n v="0"/>
    <x v="5"/>
    <x v="26"/>
    <x v="165"/>
  </r>
  <r>
    <n v="0"/>
    <s v="-"/>
    <s v="-"/>
    <s v="-"/>
    <n v="0"/>
    <x v="5"/>
    <x v="26"/>
    <x v="137"/>
  </r>
  <r>
    <n v="0"/>
    <s v="-"/>
    <s v="-"/>
    <s v="-"/>
    <n v="0"/>
    <x v="5"/>
    <x v="26"/>
    <x v="166"/>
  </r>
  <r>
    <n v="0"/>
    <s v="-"/>
    <s v="-"/>
    <s v="-"/>
    <n v="0"/>
    <x v="5"/>
    <x v="26"/>
    <x v="167"/>
  </r>
  <r>
    <n v="0"/>
    <s v="-"/>
    <s v="-"/>
    <s v="-"/>
    <n v="0"/>
    <x v="5"/>
    <x v="26"/>
    <x v="137"/>
  </r>
  <r>
    <n v="0"/>
    <s v="-"/>
    <s v="-"/>
    <s v="-"/>
    <n v="0"/>
    <x v="5"/>
    <x v="26"/>
    <x v="168"/>
  </r>
  <r>
    <n v="0"/>
    <s v="-"/>
    <s v="-"/>
    <s v="-"/>
    <n v="0"/>
    <x v="5"/>
    <x v="26"/>
    <x v="169"/>
  </r>
  <r>
    <n v="0"/>
    <s v="-"/>
    <s v="-"/>
    <s v="-"/>
    <n v="0"/>
    <x v="5"/>
    <x v="26"/>
    <x v="137"/>
  </r>
  <r>
    <n v="0"/>
    <s v="-"/>
    <s v="-"/>
    <s v="-"/>
    <n v="0"/>
    <x v="5"/>
    <x v="26"/>
    <x v="170"/>
  </r>
  <r>
    <n v="0"/>
    <s v="-"/>
    <s v="-"/>
    <s v="-"/>
    <n v="0"/>
    <x v="5"/>
    <x v="26"/>
    <x v="171"/>
  </r>
  <r>
    <n v="0"/>
    <s v="-"/>
    <s v="-"/>
    <s v="-"/>
    <n v="0"/>
    <x v="2"/>
    <x v="11"/>
    <x v="65"/>
  </r>
  <r>
    <n v="0"/>
    <s v="-"/>
    <s v="-"/>
    <s v="-"/>
    <n v="0"/>
    <x v="6"/>
    <x v="33"/>
    <x v="172"/>
  </r>
  <r>
    <n v="0"/>
    <s v="-"/>
    <s v="-"/>
    <s v="-"/>
    <n v="0"/>
    <x v="6"/>
    <x v="34"/>
    <x v="173"/>
  </r>
  <r>
    <n v="0"/>
    <s v="-"/>
    <s v="-"/>
    <s v="-"/>
    <n v="0"/>
    <x v="6"/>
    <x v="34"/>
    <x v="174"/>
  </r>
  <r>
    <n v="0"/>
    <s v="-"/>
    <s v="-"/>
    <s v="-"/>
    <n v="0"/>
    <x v="6"/>
    <x v="34"/>
    <x v="175"/>
  </r>
  <r>
    <n v="0"/>
    <s v="-"/>
    <s v="-"/>
    <s v="-"/>
    <n v="0"/>
    <x v="6"/>
    <x v="34"/>
    <x v="176"/>
  </r>
  <r>
    <n v="0"/>
    <s v="-"/>
    <s v="-"/>
    <s v="-"/>
    <n v="0"/>
    <x v="6"/>
    <x v="34"/>
    <x v="177"/>
  </r>
  <r>
    <n v="0"/>
    <s v="-"/>
    <s v="-"/>
    <s v="-"/>
    <n v="0"/>
    <x v="6"/>
    <x v="34"/>
    <x v="178"/>
  </r>
  <r>
    <n v="0"/>
    <s v="-"/>
    <s v="-"/>
    <s v="-"/>
    <n v="0"/>
    <x v="6"/>
    <x v="34"/>
    <x v="179"/>
  </r>
  <r>
    <n v="0"/>
    <s v="-"/>
    <s v="-"/>
    <s v="-"/>
    <n v="0"/>
    <x v="6"/>
    <x v="35"/>
    <x v="180"/>
  </r>
  <r>
    <n v="0"/>
    <s v="-"/>
    <s v="-"/>
    <s v="-"/>
    <n v="0"/>
    <x v="6"/>
    <x v="35"/>
    <x v="181"/>
  </r>
  <r>
    <n v="0"/>
    <s v="-"/>
    <s v="-"/>
    <s v="-"/>
    <n v="0"/>
    <x v="6"/>
    <x v="35"/>
    <x v="182"/>
  </r>
  <r>
    <n v="0"/>
    <s v="-"/>
    <s v="-"/>
    <s v="-"/>
    <n v="0"/>
    <x v="6"/>
    <x v="35"/>
    <x v="183"/>
  </r>
  <r>
    <n v="0"/>
    <s v="-"/>
    <s v="-"/>
    <s v="-"/>
    <n v="0"/>
    <x v="6"/>
    <x v="35"/>
    <x v="184"/>
  </r>
  <r>
    <n v="0"/>
    <s v="-"/>
    <s v="-"/>
    <s v="-"/>
    <n v="0"/>
    <x v="6"/>
    <x v="35"/>
    <x v="185"/>
  </r>
  <r>
    <n v="0"/>
    <s v="-"/>
    <s v="-"/>
    <s v="-"/>
    <n v="0"/>
    <x v="6"/>
    <x v="35"/>
    <x v="186"/>
  </r>
  <r>
    <n v="0"/>
    <s v="-"/>
    <s v="-"/>
    <s v="-"/>
    <n v="0"/>
    <x v="6"/>
    <x v="35"/>
    <x v="187"/>
  </r>
  <r>
    <n v="0"/>
    <s v="-"/>
    <s v="-"/>
    <s v="-"/>
    <n v="0"/>
    <x v="6"/>
    <x v="35"/>
    <x v="188"/>
  </r>
  <r>
    <n v="0"/>
    <s v="-"/>
    <s v="-"/>
    <s v="-"/>
    <n v="0"/>
    <x v="6"/>
    <x v="36"/>
    <x v="189"/>
  </r>
  <r>
    <n v="0"/>
    <s v="-"/>
    <s v="-"/>
    <s v="-"/>
    <n v="0"/>
    <x v="6"/>
    <x v="36"/>
    <x v="190"/>
  </r>
  <r>
    <n v="0"/>
    <s v="-"/>
    <s v="-"/>
    <s v="-"/>
    <n v="0"/>
    <x v="6"/>
    <x v="36"/>
    <x v="191"/>
  </r>
  <r>
    <n v="0"/>
    <s v="-"/>
    <s v="-"/>
    <s v="-"/>
    <n v="0"/>
    <x v="6"/>
    <x v="36"/>
    <x v="192"/>
  </r>
  <r>
    <n v="0"/>
    <s v="-"/>
    <s v="-"/>
    <s v="-"/>
    <n v="0"/>
    <x v="6"/>
    <x v="37"/>
    <x v="193"/>
  </r>
  <r>
    <n v="0"/>
    <s v="-"/>
    <s v="-"/>
    <s v="-"/>
    <n v="0"/>
    <x v="6"/>
    <x v="37"/>
    <x v="194"/>
  </r>
  <r>
    <n v="0"/>
    <s v="-"/>
    <s v="-"/>
    <s v="-"/>
    <n v="0"/>
    <x v="6"/>
    <x v="37"/>
    <x v="195"/>
  </r>
  <r>
    <n v="0"/>
    <s v="-"/>
    <s v="-"/>
    <s v="-"/>
    <n v="0"/>
    <x v="6"/>
    <x v="37"/>
    <x v="196"/>
  </r>
  <r>
    <n v="0"/>
    <s v="-"/>
    <s v="-"/>
    <s v="-"/>
    <n v="0"/>
    <x v="6"/>
    <x v="37"/>
    <x v="197"/>
  </r>
  <r>
    <n v="0"/>
    <s v="-"/>
    <s v="-"/>
    <s v="-"/>
    <n v="0"/>
    <x v="6"/>
    <x v="37"/>
    <x v="198"/>
  </r>
  <r>
    <n v="0"/>
    <s v="-"/>
    <s v="-"/>
    <s v="-"/>
    <n v="0"/>
    <x v="2"/>
    <x v="11"/>
    <x v="65"/>
  </r>
  <r>
    <n v="0"/>
    <s v="-"/>
    <s v="-"/>
    <s v="-"/>
    <n v="0"/>
    <x v="7"/>
    <x v="38"/>
    <x v="199"/>
  </r>
  <r>
    <n v="0"/>
    <s v="-"/>
    <s v="-"/>
    <s v="-"/>
    <n v="0"/>
    <x v="7"/>
    <x v="39"/>
    <x v="200"/>
  </r>
  <r>
    <n v="0"/>
    <s v="-"/>
    <s v="-"/>
    <s v="-"/>
    <n v="0"/>
    <x v="7"/>
    <x v="39"/>
    <x v="201"/>
  </r>
  <r>
    <n v="0"/>
    <s v="-"/>
    <s v="-"/>
    <s v="-"/>
    <n v="0"/>
    <x v="7"/>
    <x v="39"/>
    <x v="202"/>
  </r>
  <r>
    <n v="0"/>
    <s v="-"/>
    <s v="-"/>
    <s v="-"/>
    <n v="0"/>
    <x v="7"/>
    <x v="40"/>
    <x v="203"/>
  </r>
  <r>
    <n v="0"/>
    <s v="-"/>
    <s v="-"/>
    <s v="-"/>
    <n v="0"/>
    <x v="7"/>
    <x v="40"/>
    <x v="204"/>
  </r>
  <r>
    <n v="0"/>
    <s v="-"/>
    <s v="-"/>
    <s v="-"/>
    <n v="0"/>
    <x v="7"/>
    <x v="40"/>
    <x v="205"/>
  </r>
  <r>
    <n v="0"/>
    <s v="-"/>
    <s v="-"/>
    <s v="-"/>
    <n v="0"/>
    <x v="7"/>
    <x v="41"/>
    <x v="206"/>
  </r>
  <r>
    <n v="0"/>
    <s v="-"/>
    <s v="-"/>
    <s v="-"/>
    <n v="0"/>
    <x v="7"/>
    <x v="41"/>
    <x v="207"/>
  </r>
  <r>
    <n v="0"/>
    <s v="-"/>
    <s v="-"/>
    <s v="-"/>
    <n v="0"/>
    <x v="7"/>
    <x v="41"/>
    <x v="208"/>
  </r>
  <r>
    <n v="0"/>
    <s v="-"/>
    <s v="-"/>
    <s v="-"/>
    <n v="0"/>
    <x v="7"/>
    <x v="38"/>
    <x v="199"/>
  </r>
  <r>
    <n v="0"/>
    <s v="-"/>
    <s v="-"/>
    <s v="-"/>
    <n v="0"/>
    <x v="7"/>
    <x v="42"/>
    <x v="209"/>
  </r>
  <r>
    <n v="0"/>
    <s v="-"/>
    <s v="-"/>
    <s v="-"/>
    <n v="0"/>
    <x v="7"/>
    <x v="42"/>
    <x v="210"/>
  </r>
  <r>
    <n v="0"/>
    <s v="-"/>
    <s v="-"/>
    <s v="-"/>
    <n v="0"/>
    <x v="7"/>
    <x v="42"/>
    <x v="211"/>
  </r>
  <r>
    <n v="0"/>
    <s v="-"/>
    <s v="-"/>
    <s v="-"/>
    <n v="0"/>
    <x v="7"/>
    <x v="43"/>
    <x v="212"/>
  </r>
  <r>
    <n v="0"/>
    <s v="-"/>
    <s v="-"/>
    <s v="-"/>
    <n v="0"/>
    <x v="7"/>
    <x v="43"/>
    <x v="213"/>
  </r>
  <r>
    <n v="0"/>
    <s v="-"/>
    <s v="-"/>
    <s v="-"/>
    <n v="0"/>
    <x v="7"/>
    <x v="43"/>
    <x v="214"/>
  </r>
  <r>
    <n v="0"/>
    <s v="-"/>
    <s v="-"/>
    <s v="-"/>
    <n v="0"/>
    <x v="7"/>
    <x v="43"/>
    <x v="215"/>
  </r>
  <r>
    <n v="0"/>
    <s v="-"/>
    <s v="-"/>
    <s v="-"/>
    <n v="0"/>
    <x v="7"/>
    <x v="43"/>
    <x v="216"/>
  </r>
  <r>
    <n v="0"/>
    <s v="-"/>
    <s v="-"/>
    <s v="-"/>
    <n v="0"/>
    <x v="7"/>
    <x v="43"/>
    <x v="217"/>
  </r>
  <r>
    <n v="0"/>
    <s v="-"/>
    <s v="-"/>
    <s v="-"/>
    <n v="0"/>
    <x v="7"/>
    <x v="44"/>
    <x v="218"/>
  </r>
  <r>
    <n v="0"/>
    <s v="-"/>
    <s v="-"/>
    <s v="-"/>
    <n v="0"/>
    <x v="7"/>
    <x v="44"/>
    <x v="219"/>
  </r>
  <r>
    <n v="0"/>
    <s v="-"/>
    <s v="-"/>
    <s v="-"/>
    <n v="0"/>
    <x v="7"/>
    <x v="44"/>
    <x v="220"/>
  </r>
  <r>
    <n v="0"/>
    <s v="-"/>
    <s v="-"/>
    <s v="-"/>
    <n v="0"/>
    <x v="7"/>
    <x v="45"/>
    <x v="221"/>
  </r>
  <r>
    <n v="0"/>
    <s v="-"/>
    <s v="-"/>
    <s v="-"/>
    <n v="0"/>
    <x v="7"/>
    <x v="45"/>
    <x v="222"/>
  </r>
  <r>
    <n v="0"/>
    <s v="-"/>
    <s v="-"/>
    <s v="-"/>
    <n v="0"/>
    <x v="7"/>
    <x v="45"/>
    <x v="223"/>
  </r>
  <r>
    <n v="0"/>
    <s v="-"/>
    <s v="-"/>
    <s v="-"/>
    <n v="0"/>
    <x v="7"/>
    <x v="38"/>
    <x v="199"/>
  </r>
  <r>
    <n v="0"/>
    <s v="-"/>
    <s v="-"/>
    <s v="-"/>
    <n v="0"/>
    <x v="7"/>
    <x v="39"/>
    <x v="200"/>
  </r>
  <r>
    <n v="0"/>
    <s v="-"/>
    <s v="-"/>
    <s v="-"/>
    <n v="0"/>
    <x v="7"/>
    <x v="39"/>
    <x v="224"/>
  </r>
  <r>
    <n v="0"/>
    <s v="-"/>
    <s v="-"/>
    <s v="-"/>
    <n v="0"/>
    <x v="7"/>
    <x v="39"/>
    <x v="225"/>
  </r>
  <r>
    <n v="0"/>
    <s v="-"/>
    <s v="-"/>
    <s v="-"/>
    <n v="0"/>
    <x v="7"/>
    <x v="39"/>
    <x v="200"/>
  </r>
  <r>
    <n v="0"/>
    <s v="-"/>
    <s v="-"/>
    <s v="-"/>
    <n v="0"/>
    <x v="7"/>
    <x v="39"/>
    <x v="226"/>
  </r>
  <r>
    <n v="0"/>
    <s v="-"/>
    <s v="-"/>
    <s v="-"/>
    <n v="0"/>
    <x v="7"/>
    <x v="39"/>
    <x v="227"/>
  </r>
  <r>
    <n v="0"/>
    <s v="-"/>
    <s v="-"/>
    <s v="-"/>
    <n v="0"/>
    <x v="7"/>
    <x v="39"/>
    <x v="200"/>
  </r>
  <r>
    <n v="0"/>
    <s v="-"/>
    <s v="-"/>
    <s v="-"/>
    <n v="0"/>
    <x v="2"/>
    <x v="11"/>
    <x v="65"/>
  </r>
  <r>
    <n v="0"/>
    <s v="-"/>
    <s v="-"/>
    <s v="-"/>
    <n v="0"/>
    <x v="8"/>
    <x v="46"/>
    <x v="228"/>
  </r>
  <r>
    <n v="0"/>
    <s v="-"/>
    <s v="-"/>
    <s v="-"/>
    <n v="0"/>
    <x v="8"/>
    <x v="47"/>
    <x v="229"/>
  </r>
  <r>
    <n v="0"/>
    <s v="-"/>
    <s v="-"/>
    <s v="-"/>
    <n v="0"/>
    <x v="8"/>
    <x v="47"/>
    <x v="230"/>
  </r>
  <r>
    <n v="0"/>
    <s v="-"/>
    <s v="-"/>
    <s v="-"/>
    <n v="0"/>
    <x v="8"/>
    <x v="47"/>
    <x v="231"/>
  </r>
  <r>
    <n v="0"/>
    <s v="-"/>
    <s v="-"/>
    <s v="-"/>
    <n v="0"/>
    <x v="8"/>
    <x v="47"/>
    <x v="232"/>
  </r>
  <r>
    <n v="0"/>
    <s v="-"/>
    <s v="-"/>
    <s v="-"/>
    <n v="0"/>
    <x v="8"/>
    <x v="47"/>
    <x v="233"/>
  </r>
  <r>
    <n v="0"/>
    <s v="-"/>
    <s v="-"/>
    <s v="-"/>
    <n v="0"/>
    <x v="8"/>
    <x v="47"/>
    <x v="234"/>
  </r>
  <r>
    <n v="0"/>
    <s v="-"/>
    <s v="-"/>
    <s v="-"/>
    <n v="0"/>
    <x v="8"/>
    <x v="47"/>
    <x v="235"/>
  </r>
  <r>
    <n v="0"/>
    <s v="-"/>
    <s v="-"/>
    <s v="-"/>
    <n v="0"/>
    <x v="8"/>
    <x v="47"/>
    <x v="236"/>
  </r>
  <r>
    <n v="0"/>
    <s v="-"/>
    <s v="-"/>
    <s v="-"/>
    <n v="0"/>
    <x v="8"/>
    <x v="47"/>
    <x v="237"/>
  </r>
  <r>
    <n v="0"/>
    <s v="-"/>
    <s v="-"/>
    <s v="-"/>
    <n v="0"/>
    <x v="8"/>
    <x v="47"/>
    <x v="238"/>
  </r>
  <r>
    <n v="0"/>
    <s v="-"/>
    <s v="-"/>
    <s v="-"/>
    <n v="0"/>
    <x v="8"/>
    <x v="47"/>
    <x v="239"/>
  </r>
  <r>
    <n v="0"/>
    <s v="-"/>
    <s v="-"/>
    <s v="-"/>
    <n v="0"/>
    <x v="8"/>
    <x v="47"/>
    <x v="240"/>
  </r>
  <r>
    <n v="0"/>
    <s v="-"/>
    <s v="-"/>
    <s v="-"/>
    <n v="0"/>
    <x v="8"/>
    <x v="47"/>
    <x v="241"/>
  </r>
  <r>
    <n v="0"/>
    <s v="-"/>
    <s v="-"/>
    <s v="-"/>
    <n v="0"/>
    <x v="8"/>
    <x v="48"/>
    <x v="242"/>
  </r>
  <r>
    <n v="0"/>
    <s v="-"/>
    <s v="-"/>
    <s v="-"/>
    <n v="0"/>
    <x v="8"/>
    <x v="48"/>
    <x v="243"/>
  </r>
  <r>
    <n v="0"/>
    <s v="-"/>
    <s v="-"/>
    <s v="-"/>
    <n v="0"/>
    <x v="8"/>
    <x v="48"/>
    <x v="244"/>
  </r>
  <r>
    <n v="0"/>
    <s v="-"/>
    <s v="-"/>
    <s v="-"/>
    <n v="0"/>
    <x v="8"/>
    <x v="48"/>
    <x v="245"/>
  </r>
  <r>
    <n v="0"/>
    <s v="-"/>
    <s v="-"/>
    <s v="-"/>
    <n v="0"/>
    <x v="8"/>
    <x v="48"/>
    <x v="246"/>
  </r>
  <r>
    <n v="0"/>
    <s v="-"/>
    <s v="-"/>
    <s v="-"/>
    <n v="0"/>
    <x v="8"/>
    <x v="48"/>
    <x v="247"/>
  </r>
  <r>
    <n v="0"/>
    <s v="-"/>
    <s v="-"/>
    <s v="-"/>
    <n v="0"/>
    <x v="8"/>
    <x v="48"/>
    <x v="248"/>
  </r>
  <r>
    <n v="0"/>
    <s v="-"/>
    <s v="-"/>
    <s v="-"/>
    <n v="0"/>
    <x v="8"/>
    <x v="48"/>
    <x v="249"/>
  </r>
  <r>
    <n v="0"/>
    <s v="-"/>
    <s v="-"/>
    <s v="-"/>
    <n v="0"/>
    <x v="8"/>
    <x v="48"/>
    <x v="250"/>
  </r>
  <r>
    <n v="0"/>
    <s v="-"/>
    <s v="-"/>
    <s v="-"/>
    <n v="0"/>
    <x v="8"/>
    <x v="48"/>
    <x v="251"/>
  </r>
  <r>
    <n v="0"/>
    <s v="-"/>
    <s v="-"/>
    <s v="-"/>
    <n v="0"/>
    <x v="8"/>
    <x v="48"/>
    <x v="252"/>
  </r>
  <r>
    <n v="0"/>
    <s v="-"/>
    <s v="-"/>
    <s v="-"/>
    <n v="0"/>
    <x v="8"/>
    <x v="48"/>
    <x v="253"/>
  </r>
  <r>
    <n v="0"/>
    <s v="-"/>
    <s v="-"/>
    <s v="-"/>
    <n v="0"/>
    <x v="8"/>
    <x v="48"/>
    <x v="254"/>
  </r>
  <r>
    <n v="0"/>
    <s v="-"/>
    <s v="-"/>
    <s v="-"/>
    <n v="0"/>
    <x v="8"/>
    <x v="48"/>
    <x v="255"/>
  </r>
  <r>
    <n v="0"/>
    <s v="-"/>
    <s v="-"/>
    <s v="-"/>
    <n v="0"/>
    <x v="8"/>
    <x v="46"/>
    <x v="228"/>
  </r>
  <r>
    <n v="0"/>
    <s v="-"/>
    <s v="-"/>
    <s v="-"/>
    <n v="0"/>
    <x v="8"/>
    <x v="49"/>
    <x v="256"/>
  </r>
  <r>
    <n v="0"/>
    <s v="-"/>
    <s v="-"/>
    <s v="-"/>
    <n v="0"/>
    <x v="8"/>
    <x v="49"/>
    <x v="257"/>
  </r>
  <r>
    <n v="0"/>
    <s v="-"/>
    <s v="-"/>
    <s v="-"/>
    <n v="0"/>
    <x v="8"/>
    <x v="49"/>
    <x v="258"/>
  </r>
  <r>
    <n v="0"/>
    <s v="-"/>
    <s v="-"/>
    <s v="-"/>
    <n v="0"/>
    <x v="8"/>
    <x v="49"/>
    <x v="259"/>
  </r>
  <r>
    <n v="0"/>
    <s v="-"/>
    <s v="-"/>
    <s v="-"/>
    <n v="0"/>
    <x v="8"/>
    <x v="49"/>
    <x v="260"/>
  </r>
  <r>
    <n v="0"/>
    <s v="-"/>
    <s v="-"/>
    <s v="-"/>
    <n v="0"/>
    <x v="8"/>
    <x v="49"/>
    <x v="261"/>
  </r>
  <r>
    <n v="0"/>
    <s v="-"/>
    <s v="-"/>
    <s v="-"/>
    <n v="0"/>
    <x v="8"/>
    <x v="49"/>
    <x v="262"/>
  </r>
  <r>
    <n v="0"/>
    <s v="-"/>
    <s v="-"/>
    <s v="-"/>
    <n v="0"/>
    <x v="8"/>
    <x v="49"/>
    <x v="263"/>
  </r>
  <r>
    <n v="0"/>
    <s v="-"/>
    <s v="-"/>
    <s v="-"/>
    <n v="0"/>
    <x v="8"/>
    <x v="49"/>
    <x v="264"/>
  </r>
  <r>
    <n v="0"/>
    <s v="-"/>
    <s v="-"/>
    <s v="-"/>
    <n v="0"/>
    <x v="8"/>
    <x v="50"/>
    <x v="265"/>
  </r>
  <r>
    <n v="0"/>
    <s v="-"/>
    <s v="-"/>
    <s v="-"/>
    <n v="0"/>
    <x v="8"/>
    <x v="50"/>
    <x v="266"/>
  </r>
  <r>
    <n v="0"/>
    <s v="-"/>
    <s v="-"/>
    <s v="-"/>
    <n v="0"/>
    <x v="8"/>
    <x v="50"/>
    <x v="267"/>
  </r>
  <r>
    <n v="0"/>
    <s v="-"/>
    <s v="-"/>
    <s v="-"/>
    <n v="0"/>
    <x v="8"/>
    <x v="51"/>
    <x v="268"/>
  </r>
  <r>
    <n v="0"/>
    <s v="-"/>
    <s v="-"/>
    <s v="-"/>
    <n v="0"/>
    <x v="8"/>
    <x v="51"/>
    <x v="269"/>
  </r>
  <r>
    <n v="0"/>
    <s v="-"/>
    <s v="-"/>
    <s v="-"/>
    <n v="0"/>
    <x v="8"/>
    <x v="51"/>
    <x v="270"/>
  </r>
  <r>
    <n v="0"/>
    <s v="-"/>
    <s v="-"/>
    <s v="-"/>
    <n v="0"/>
    <x v="8"/>
    <x v="52"/>
    <x v="271"/>
  </r>
  <r>
    <n v="0"/>
    <s v="-"/>
    <s v="-"/>
    <s v="-"/>
    <n v="0"/>
    <x v="8"/>
    <x v="52"/>
    <x v="272"/>
  </r>
  <r>
    <n v="0"/>
    <s v="-"/>
    <s v="-"/>
    <s v="-"/>
    <n v="0"/>
    <x v="8"/>
    <x v="52"/>
    <x v="273"/>
  </r>
  <r>
    <n v="0"/>
    <s v="-"/>
    <s v="-"/>
    <s v="-"/>
    <n v="0"/>
    <x v="8"/>
    <x v="52"/>
    <x v="274"/>
  </r>
  <r>
    <n v="0"/>
    <s v="-"/>
    <s v="-"/>
    <s v="-"/>
    <n v="0"/>
    <x v="8"/>
    <x v="52"/>
    <x v="275"/>
  </r>
  <r>
    <n v="0"/>
    <s v="-"/>
    <s v="-"/>
    <s v="-"/>
    <n v="0"/>
    <x v="8"/>
    <x v="53"/>
    <x v="276"/>
  </r>
  <r>
    <n v="0"/>
    <s v="-"/>
    <s v="-"/>
    <s v="-"/>
    <n v="0"/>
    <x v="8"/>
    <x v="53"/>
    <x v="277"/>
  </r>
  <r>
    <n v="0"/>
    <s v="-"/>
    <s v="-"/>
    <s v="-"/>
    <n v="0"/>
    <x v="8"/>
    <x v="53"/>
    <x v="278"/>
  </r>
  <r>
    <n v="0"/>
    <s v="-"/>
    <s v="-"/>
    <s v="-"/>
    <n v="0"/>
    <x v="8"/>
    <x v="53"/>
    <x v="279"/>
  </r>
  <r>
    <n v="0"/>
    <s v="-"/>
    <s v="-"/>
    <s v="-"/>
    <n v="0"/>
    <x v="8"/>
    <x v="53"/>
    <x v="280"/>
  </r>
  <r>
    <n v="0"/>
    <s v="-"/>
    <s v="-"/>
    <s v="-"/>
    <n v="0"/>
    <x v="8"/>
    <x v="54"/>
    <x v="281"/>
  </r>
  <r>
    <n v="0"/>
    <s v="-"/>
    <s v="-"/>
    <s v="-"/>
    <n v="0"/>
    <x v="8"/>
    <x v="54"/>
    <x v="282"/>
  </r>
  <r>
    <n v="0"/>
    <s v="-"/>
    <s v="-"/>
    <s v="-"/>
    <n v="0"/>
    <x v="8"/>
    <x v="54"/>
    <x v="283"/>
  </r>
  <r>
    <n v="0"/>
    <s v="-"/>
    <s v="-"/>
    <s v="-"/>
    <n v="0"/>
    <x v="8"/>
    <x v="54"/>
    <x v="284"/>
  </r>
  <r>
    <n v="0"/>
    <s v="-"/>
    <s v="-"/>
    <s v="-"/>
    <n v="0"/>
    <x v="2"/>
    <x v="11"/>
    <x v="65"/>
  </r>
  <r>
    <n v="0"/>
    <s v="-"/>
    <s v="-"/>
    <s v="-"/>
    <n v="0"/>
    <x v="9"/>
    <x v="55"/>
    <x v="285"/>
  </r>
  <r>
    <n v="0"/>
    <s v="-"/>
    <s v="-"/>
    <s v="-"/>
    <n v="0"/>
    <x v="9"/>
    <x v="56"/>
    <x v="286"/>
  </r>
  <r>
    <n v="0"/>
    <s v="-"/>
    <s v="-"/>
    <s v="-"/>
    <n v="0"/>
    <x v="9"/>
    <x v="56"/>
    <x v="287"/>
  </r>
  <r>
    <n v="0"/>
    <s v="-"/>
    <s v="-"/>
    <s v="-"/>
    <n v="0"/>
    <x v="9"/>
    <x v="56"/>
    <x v="288"/>
  </r>
  <r>
    <n v="0"/>
    <s v="-"/>
    <s v="-"/>
    <s v="-"/>
    <n v="0"/>
    <x v="9"/>
    <x v="57"/>
    <x v="289"/>
  </r>
  <r>
    <n v="0"/>
    <s v="-"/>
    <s v="-"/>
    <s v="-"/>
    <n v="0"/>
    <x v="9"/>
    <x v="57"/>
    <x v="290"/>
  </r>
  <r>
    <n v="0"/>
    <s v="-"/>
    <s v="-"/>
    <s v="-"/>
    <n v="0"/>
    <x v="9"/>
    <x v="57"/>
    <x v="291"/>
  </r>
  <r>
    <n v="0"/>
    <s v="-"/>
    <s v="-"/>
    <s v="-"/>
    <n v="0"/>
    <x v="9"/>
    <x v="57"/>
    <x v="292"/>
  </r>
  <r>
    <n v="0"/>
    <s v="-"/>
    <s v="-"/>
    <s v="-"/>
    <n v="0"/>
    <x v="9"/>
    <x v="57"/>
    <x v="293"/>
  </r>
  <r>
    <n v="0"/>
    <s v="-"/>
    <s v="-"/>
    <s v="-"/>
    <n v="0"/>
    <x v="9"/>
    <x v="57"/>
    <x v="294"/>
  </r>
  <r>
    <n v="0"/>
    <s v="-"/>
    <s v="-"/>
    <s v="-"/>
    <n v="0"/>
    <x v="9"/>
    <x v="57"/>
    <x v="295"/>
  </r>
  <r>
    <n v="0"/>
    <s v="-"/>
    <s v="-"/>
    <s v="-"/>
    <n v="0"/>
    <x v="9"/>
    <x v="57"/>
    <x v="296"/>
  </r>
  <r>
    <n v="0"/>
    <s v="-"/>
    <s v="-"/>
    <s v="-"/>
    <n v="0"/>
    <x v="9"/>
    <x v="57"/>
    <x v="297"/>
  </r>
  <r>
    <n v="0"/>
    <s v="-"/>
    <s v="-"/>
    <s v="-"/>
    <n v="0"/>
    <x v="9"/>
    <x v="57"/>
    <x v="298"/>
  </r>
  <r>
    <n v="0"/>
    <s v="-"/>
    <s v="-"/>
    <s v="-"/>
    <n v="0"/>
    <x v="9"/>
    <x v="57"/>
    <x v="299"/>
  </r>
  <r>
    <n v="0"/>
    <s v="-"/>
    <s v="-"/>
    <s v="-"/>
    <n v="0"/>
    <x v="9"/>
    <x v="57"/>
    <x v="300"/>
  </r>
  <r>
    <n v="0"/>
    <s v="-"/>
    <s v="-"/>
    <s v="-"/>
    <n v="0"/>
    <x v="9"/>
    <x v="57"/>
    <x v="301"/>
  </r>
  <r>
    <n v="0"/>
    <s v="-"/>
    <s v="-"/>
    <s v="-"/>
    <n v="0"/>
    <x v="9"/>
    <x v="57"/>
    <x v="302"/>
  </r>
  <r>
    <n v="0"/>
    <s v="-"/>
    <s v="-"/>
    <s v="-"/>
    <n v="0"/>
    <x v="9"/>
    <x v="57"/>
    <x v="303"/>
  </r>
  <r>
    <n v="0"/>
    <s v="-"/>
    <s v="-"/>
    <s v="-"/>
    <n v="0"/>
    <x v="9"/>
    <x v="57"/>
    <x v="304"/>
  </r>
  <r>
    <n v="0"/>
    <s v="-"/>
    <s v="-"/>
    <s v="-"/>
    <n v="0"/>
    <x v="9"/>
    <x v="58"/>
    <x v="305"/>
  </r>
  <r>
    <n v="0"/>
    <s v="-"/>
    <s v="-"/>
    <s v="-"/>
    <n v="0"/>
    <x v="9"/>
    <x v="59"/>
    <x v="306"/>
  </r>
  <r>
    <n v="0"/>
    <s v="-"/>
    <s v="-"/>
    <s v="-"/>
    <n v="0"/>
    <x v="9"/>
    <x v="59"/>
    <x v="307"/>
  </r>
  <r>
    <n v="0"/>
    <s v="-"/>
    <s v="-"/>
    <s v="-"/>
    <n v="0"/>
    <x v="9"/>
    <x v="59"/>
    <x v="308"/>
  </r>
  <r>
    <n v="0"/>
    <s v="-"/>
    <s v="-"/>
    <s v="-"/>
    <n v="0"/>
    <x v="9"/>
    <x v="59"/>
    <x v="309"/>
  </r>
  <r>
    <n v="0"/>
    <s v="-"/>
    <s v="-"/>
    <s v="-"/>
    <n v="0"/>
    <x v="9"/>
    <x v="59"/>
    <x v="310"/>
  </r>
  <r>
    <n v="0"/>
    <s v="-"/>
    <s v="-"/>
    <s v="-"/>
    <n v="0"/>
    <x v="9"/>
    <x v="55"/>
    <x v="285"/>
  </r>
  <r>
    <n v="0"/>
    <s v="-"/>
    <s v="-"/>
    <s v="-"/>
    <n v="0"/>
    <x v="2"/>
    <x v="11"/>
    <x v="65"/>
  </r>
  <r>
    <n v="0"/>
    <s v="-"/>
    <s v="-"/>
    <s v="-"/>
    <n v="0"/>
    <x v="10"/>
    <x v="60"/>
    <x v="311"/>
  </r>
  <r>
    <n v="0"/>
    <s v="-"/>
    <s v="-"/>
    <s v="-"/>
    <n v="0"/>
    <x v="10"/>
    <x v="61"/>
    <x v="312"/>
  </r>
  <r>
    <n v="0"/>
    <s v="-"/>
    <s v="-"/>
    <s v="-"/>
    <n v="0"/>
    <x v="10"/>
    <x v="61"/>
    <x v="313"/>
  </r>
  <r>
    <n v="0"/>
    <s v="-"/>
    <s v="-"/>
    <s v="-"/>
    <n v="0"/>
    <x v="10"/>
    <x v="62"/>
    <x v="314"/>
  </r>
  <r>
    <n v="0"/>
    <s v="-"/>
    <s v="-"/>
    <s v="-"/>
    <n v="0"/>
    <x v="10"/>
    <x v="62"/>
    <x v="315"/>
  </r>
  <r>
    <n v="0"/>
    <s v="-"/>
    <s v="-"/>
    <s v="-"/>
    <n v="0"/>
    <x v="10"/>
    <x v="62"/>
    <x v="316"/>
  </r>
  <r>
    <n v="0"/>
    <s v="-"/>
    <s v="-"/>
    <s v="-"/>
    <n v="0"/>
    <x v="10"/>
    <x v="63"/>
    <x v="317"/>
  </r>
  <r>
    <n v="0"/>
    <s v="-"/>
    <s v="-"/>
    <s v="-"/>
    <n v="0"/>
    <x v="10"/>
    <x v="63"/>
    <x v="318"/>
  </r>
  <r>
    <n v="0"/>
    <s v="-"/>
    <s v="-"/>
    <s v="-"/>
    <n v="0"/>
    <x v="10"/>
    <x v="63"/>
    <x v="319"/>
  </r>
  <r>
    <n v="0"/>
    <s v="-"/>
    <s v="-"/>
    <s v="-"/>
    <n v="0"/>
    <x v="10"/>
    <x v="63"/>
    <x v="320"/>
  </r>
  <r>
    <n v="0"/>
    <s v="-"/>
    <s v="-"/>
    <s v="-"/>
    <n v="0"/>
    <x v="10"/>
    <x v="63"/>
    <x v="321"/>
  </r>
  <r>
    <n v="0"/>
    <s v="-"/>
    <s v="-"/>
    <s v="-"/>
    <n v="0"/>
    <x v="10"/>
    <x v="63"/>
    <x v="322"/>
  </r>
  <r>
    <n v="0"/>
    <s v="-"/>
    <s v="-"/>
    <s v="-"/>
    <n v="0"/>
    <x v="10"/>
    <x v="63"/>
    <x v="323"/>
  </r>
  <r>
    <n v="0"/>
    <s v="-"/>
    <s v="-"/>
    <s v="-"/>
    <n v="0"/>
    <x v="10"/>
    <x v="63"/>
    <x v="324"/>
  </r>
  <r>
    <n v="0"/>
    <s v="-"/>
    <s v="-"/>
    <s v="-"/>
    <n v="0"/>
    <x v="10"/>
    <x v="63"/>
    <x v="325"/>
  </r>
  <r>
    <n v="0"/>
    <s v="-"/>
    <s v="-"/>
    <s v="-"/>
    <n v="0"/>
    <x v="10"/>
    <x v="63"/>
    <x v="326"/>
  </r>
  <r>
    <n v="0"/>
    <s v="-"/>
    <s v="-"/>
    <s v="-"/>
    <n v="0"/>
    <x v="10"/>
    <x v="63"/>
    <x v="327"/>
  </r>
  <r>
    <n v="0"/>
    <s v="-"/>
    <s v="-"/>
    <s v="-"/>
    <n v="0"/>
    <x v="10"/>
    <x v="63"/>
    <x v="328"/>
  </r>
  <r>
    <n v="0"/>
    <s v="-"/>
    <s v="-"/>
    <s v="-"/>
    <n v="0"/>
    <x v="10"/>
    <x v="64"/>
    <x v="329"/>
  </r>
  <r>
    <n v="0"/>
    <s v="-"/>
    <s v="-"/>
    <s v="-"/>
    <n v="0"/>
    <x v="10"/>
    <x v="64"/>
    <x v="330"/>
  </r>
  <r>
    <n v="0"/>
    <s v="-"/>
    <s v="-"/>
    <s v="-"/>
    <n v="0"/>
    <x v="10"/>
    <x v="64"/>
    <x v="331"/>
  </r>
  <r>
    <n v="0"/>
    <s v="-"/>
    <s v="-"/>
    <s v="-"/>
    <n v="0"/>
    <x v="10"/>
    <x v="64"/>
    <x v="332"/>
  </r>
  <r>
    <n v="0"/>
    <s v="-"/>
    <s v="-"/>
    <s v="-"/>
    <n v="0"/>
    <x v="10"/>
    <x v="64"/>
    <x v="333"/>
  </r>
  <r>
    <n v="0"/>
    <s v="-"/>
    <s v="-"/>
    <s v="-"/>
    <n v="0"/>
    <x v="10"/>
    <x v="64"/>
    <x v="334"/>
  </r>
  <r>
    <n v="0"/>
    <s v="-"/>
    <s v="-"/>
    <s v="-"/>
    <n v="0"/>
    <x v="10"/>
    <x v="64"/>
    <x v="335"/>
  </r>
  <r>
    <n v="0"/>
    <s v="-"/>
    <s v="-"/>
    <s v="-"/>
    <n v="0"/>
    <x v="10"/>
    <x v="64"/>
    <x v="336"/>
  </r>
  <r>
    <n v="0"/>
    <s v="-"/>
    <s v="-"/>
    <s v="-"/>
    <n v="0"/>
    <x v="10"/>
    <x v="64"/>
    <x v="337"/>
  </r>
  <r>
    <n v="0"/>
    <s v="-"/>
    <s v="-"/>
    <s v="-"/>
    <n v="0"/>
    <x v="10"/>
    <x v="65"/>
    <x v="338"/>
  </r>
  <r>
    <n v="0"/>
    <s v="-"/>
    <s v="-"/>
    <s v="-"/>
    <n v="0"/>
    <x v="10"/>
    <x v="65"/>
    <x v="339"/>
  </r>
  <r>
    <n v="0"/>
    <s v="-"/>
    <s v="-"/>
    <s v="-"/>
    <n v="0"/>
    <x v="10"/>
    <x v="65"/>
    <x v="340"/>
  </r>
  <r>
    <n v="0"/>
    <s v="-"/>
    <s v="-"/>
    <s v="-"/>
    <n v="0"/>
    <x v="10"/>
    <x v="65"/>
    <x v="341"/>
  </r>
  <r>
    <n v="0"/>
    <s v="-"/>
    <s v="-"/>
    <s v="-"/>
    <n v="0"/>
    <x v="10"/>
    <x v="65"/>
    <x v="342"/>
  </r>
  <r>
    <n v="0"/>
    <s v="-"/>
    <s v="-"/>
    <s v="-"/>
    <n v="0"/>
    <x v="10"/>
    <x v="65"/>
    <x v="343"/>
  </r>
  <r>
    <n v="0"/>
    <s v="-"/>
    <s v="-"/>
    <s v="-"/>
    <n v="0"/>
    <x v="10"/>
    <x v="65"/>
    <x v="344"/>
  </r>
  <r>
    <n v="0"/>
    <s v="-"/>
    <s v="-"/>
    <s v="-"/>
    <n v="0"/>
    <x v="10"/>
    <x v="65"/>
    <x v="345"/>
  </r>
  <r>
    <n v="0"/>
    <s v="-"/>
    <s v="-"/>
    <s v="-"/>
    <n v="0"/>
    <x v="10"/>
    <x v="65"/>
    <x v="346"/>
  </r>
  <r>
    <n v="0"/>
    <s v="-"/>
    <s v="-"/>
    <s v="-"/>
    <n v="0"/>
    <x v="10"/>
    <x v="65"/>
    <x v="347"/>
  </r>
  <r>
    <n v="0"/>
    <s v="-"/>
    <s v="-"/>
    <s v="-"/>
    <n v="0"/>
    <x v="10"/>
    <x v="65"/>
    <x v="348"/>
  </r>
  <r>
    <n v="0"/>
    <s v="-"/>
    <s v="-"/>
    <s v="-"/>
    <n v="0"/>
    <x v="10"/>
    <x v="65"/>
    <x v="349"/>
  </r>
  <r>
    <n v="0"/>
    <s v="-"/>
    <s v="-"/>
    <s v="-"/>
    <n v="0"/>
    <x v="10"/>
    <x v="66"/>
    <x v="350"/>
  </r>
  <r>
    <n v="0"/>
    <s v="-"/>
    <s v="-"/>
    <s v="-"/>
    <n v="0"/>
    <x v="10"/>
    <x v="66"/>
    <x v="351"/>
  </r>
  <r>
    <n v="0"/>
    <s v="-"/>
    <s v="-"/>
    <s v="-"/>
    <n v="0"/>
    <x v="10"/>
    <x v="66"/>
    <x v="352"/>
  </r>
  <r>
    <n v="0"/>
    <s v="-"/>
    <s v="-"/>
    <s v="-"/>
    <n v="0"/>
    <x v="10"/>
    <x v="66"/>
    <x v="353"/>
  </r>
  <r>
    <n v="0"/>
    <s v="-"/>
    <s v="-"/>
    <s v="-"/>
    <n v="0"/>
    <x v="10"/>
    <x v="66"/>
    <x v="354"/>
  </r>
  <r>
    <n v="0"/>
    <s v="-"/>
    <s v="-"/>
    <s v="-"/>
    <n v="0"/>
    <x v="10"/>
    <x v="66"/>
    <x v="355"/>
  </r>
  <r>
    <n v="0"/>
    <s v="-"/>
    <s v="-"/>
    <s v="-"/>
    <n v="0"/>
    <x v="10"/>
    <x v="67"/>
    <x v="356"/>
  </r>
  <r>
    <n v="0"/>
    <s v="-"/>
    <s v="-"/>
    <s v="-"/>
    <n v="0"/>
    <x v="10"/>
    <x v="67"/>
    <x v="357"/>
  </r>
  <r>
    <n v="0"/>
    <s v="-"/>
    <s v="-"/>
    <s v="-"/>
    <n v="0"/>
    <x v="10"/>
    <x v="67"/>
    <x v="358"/>
  </r>
  <r>
    <n v="0"/>
    <s v="-"/>
    <s v="-"/>
    <s v="-"/>
    <n v="0"/>
    <x v="10"/>
    <x v="67"/>
    <x v="359"/>
  </r>
  <r>
    <n v="0"/>
    <s v="-"/>
    <s v="-"/>
    <s v="-"/>
    <n v="0"/>
    <x v="10"/>
    <x v="67"/>
    <x v="360"/>
  </r>
  <r>
    <n v="0"/>
    <s v="-"/>
    <s v="-"/>
    <s v="-"/>
    <n v="0"/>
    <x v="10"/>
    <x v="68"/>
    <x v="361"/>
  </r>
  <r>
    <n v="0"/>
    <s v="-"/>
    <s v="-"/>
    <s v="-"/>
    <n v="0"/>
    <x v="10"/>
    <x v="68"/>
    <x v="362"/>
  </r>
  <r>
    <n v="0"/>
    <s v="-"/>
    <s v="-"/>
    <s v="-"/>
    <n v="0"/>
    <x v="10"/>
    <x v="69"/>
    <x v="363"/>
  </r>
  <r>
    <n v="0"/>
    <s v="-"/>
    <s v="-"/>
    <s v="-"/>
    <n v="0"/>
    <x v="10"/>
    <x v="61"/>
    <x v="312"/>
  </r>
  <r>
    <n v="0"/>
    <s v="-"/>
    <s v="-"/>
    <s v="-"/>
    <n v="0"/>
    <x v="10"/>
    <x v="61"/>
    <x v="364"/>
  </r>
  <r>
    <n v="0"/>
    <s v="-"/>
    <s v="-"/>
    <s v="-"/>
    <n v="0"/>
    <x v="10"/>
    <x v="61"/>
    <x v="365"/>
  </r>
  <r>
    <n v="0"/>
    <s v="-"/>
    <s v="-"/>
    <s v="-"/>
    <n v="0"/>
    <x v="10"/>
    <x v="61"/>
    <x v="366"/>
  </r>
  <r>
    <n v="0"/>
    <s v="-"/>
    <s v="-"/>
    <s v="-"/>
    <n v="0"/>
    <x v="10"/>
    <x v="61"/>
    <x v="367"/>
  </r>
  <r>
    <n v="0"/>
    <s v="-"/>
    <s v="-"/>
    <s v="-"/>
    <n v="0"/>
    <x v="10"/>
    <x v="61"/>
    <x v="368"/>
  </r>
  <r>
    <n v="0"/>
    <s v="-"/>
    <s v="-"/>
    <s v="-"/>
    <n v="0"/>
    <x v="10"/>
    <x v="61"/>
    <x v="369"/>
  </r>
  <r>
    <n v="0"/>
    <s v="-"/>
    <s v="-"/>
    <s v="-"/>
    <n v="0"/>
    <x v="10"/>
    <x v="61"/>
    <x v="370"/>
  </r>
  <r>
    <n v="0"/>
    <s v="-"/>
    <s v="-"/>
    <s v="-"/>
    <n v="0"/>
    <x v="10"/>
    <x v="61"/>
    <x v="371"/>
  </r>
  <r>
    <n v="0"/>
    <s v="-"/>
    <s v="-"/>
    <s v="-"/>
    <n v="0"/>
    <x v="10"/>
    <x v="61"/>
    <x v="372"/>
  </r>
  <r>
    <n v="0"/>
    <s v="-"/>
    <s v="-"/>
    <s v="-"/>
    <n v="0"/>
    <x v="10"/>
    <x v="61"/>
    <x v="373"/>
  </r>
  <r>
    <n v="0"/>
    <s v="-"/>
    <s v="-"/>
    <s v="-"/>
    <n v="0"/>
    <x v="10"/>
    <x v="61"/>
    <x v="312"/>
  </r>
  <r>
    <n v="0"/>
    <s v="-"/>
    <s v="-"/>
    <s v="-"/>
    <n v="0"/>
    <x v="10"/>
    <x v="61"/>
    <x v="374"/>
  </r>
  <r>
    <n v="0"/>
    <s v="-"/>
    <s v="-"/>
    <s v="-"/>
    <n v="0"/>
    <x v="10"/>
    <x v="61"/>
    <x v="375"/>
  </r>
  <r>
    <n v="0"/>
    <s v="-"/>
    <s v="-"/>
    <s v="-"/>
    <n v="0"/>
    <x v="10"/>
    <x v="61"/>
    <x v="376"/>
  </r>
  <r>
    <n v="0"/>
    <s v="-"/>
    <s v="-"/>
    <s v="-"/>
    <n v="0"/>
    <x v="10"/>
    <x v="61"/>
    <x v="377"/>
  </r>
  <r>
    <n v="0"/>
    <s v="-"/>
    <s v="-"/>
    <s v="-"/>
    <n v="0"/>
    <x v="10"/>
    <x v="61"/>
    <x v="378"/>
  </r>
  <r>
    <n v="0"/>
    <s v="-"/>
    <s v="-"/>
    <s v="-"/>
    <n v="0"/>
    <x v="10"/>
    <x v="61"/>
    <x v="379"/>
  </r>
  <r>
    <n v="0"/>
    <s v="-"/>
    <s v="-"/>
    <s v="-"/>
    <n v="0"/>
    <x v="10"/>
    <x v="61"/>
    <x v="312"/>
  </r>
  <r>
    <n v="0"/>
    <s v="-"/>
    <s v="-"/>
    <s v="-"/>
    <n v="0"/>
    <x v="10"/>
    <x v="61"/>
    <x v="380"/>
  </r>
  <r>
    <n v="0"/>
    <s v="-"/>
    <s v="-"/>
    <s v="-"/>
    <n v="0"/>
    <x v="10"/>
    <x v="61"/>
    <x v="381"/>
  </r>
  <r>
    <n v="0"/>
    <s v="-"/>
    <s v="-"/>
    <s v="-"/>
    <n v="0"/>
    <x v="10"/>
    <x v="61"/>
    <x v="382"/>
  </r>
  <r>
    <n v="0"/>
    <s v="-"/>
    <s v="-"/>
    <s v="-"/>
    <n v="0"/>
    <x v="10"/>
    <x v="61"/>
    <x v="312"/>
  </r>
  <r>
    <n v="0"/>
    <s v="-"/>
    <s v="-"/>
    <s v="-"/>
    <n v="0"/>
    <x v="10"/>
    <x v="61"/>
    <x v="312"/>
  </r>
  <r>
    <n v="0"/>
    <s v="-"/>
    <s v="-"/>
    <s v="-"/>
    <n v="0"/>
    <x v="10"/>
    <x v="61"/>
    <x v="383"/>
  </r>
  <r>
    <n v="0"/>
    <s v="-"/>
    <s v="-"/>
    <s v="-"/>
    <n v="0"/>
    <x v="10"/>
    <x v="61"/>
    <x v="384"/>
  </r>
  <r>
    <n v="0"/>
    <s v="-"/>
    <s v="-"/>
    <s v="-"/>
    <n v="0"/>
    <x v="10"/>
    <x v="61"/>
    <x v="385"/>
  </r>
  <r>
    <n v="0"/>
    <s v="-"/>
    <s v="-"/>
    <s v="-"/>
    <n v="0"/>
    <x v="10"/>
    <x v="61"/>
    <x v="312"/>
  </r>
  <r>
    <n v="0"/>
    <s v="-"/>
    <s v="-"/>
    <s v="-"/>
    <n v="0"/>
    <x v="10"/>
    <x v="61"/>
    <x v="386"/>
  </r>
  <r>
    <n v="0"/>
    <s v="-"/>
    <s v="-"/>
    <s v="-"/>
    <n v="0"/>
    <x v="10"/>
    <x v="61"/>
    <x v="387"/>
  </r>
  <r>
    <n v="0"/>
    <s v="-"/>
    <s v="-"/>
    <s v="-"/>
    <n v="0"/>
    <x v="10"/>
    <x v="61"/>
    <x v="388"/>
  </r>
  <r>
    <n v="0"/>
    <s v="-"/>
    <s v="-"/>
    <s v="-"/>
    <n v="0"/>
    <x v="10"/>
    <x v="61"/>
    <x v="389"/>
  </r>
  <r>
    <n v="0"/>
    <s v="-"/>
    <s v="-"/>
    <s v="-"/>
    <n v="0"/>
    <x v="10"/>
    <x v="61"/>
    <x v="390"/>
  </r>
  <r>
    <n v="0"/>
    <s v="-"/>
    <s v="-"/>
    <s v="-"/>
    <n v="0"/>
    <x v="10"/>
    <x v="61"/>
    <x v="391"/>
  </r>
  <r>
    <n v="0"/>
    <s v="-"/>
    <s v="-"/>
    <s v="-"/>
    <n v="0"/>
    <x v="10"/>
    <x v="61"/>
    <x v="392"/>
  </r>
  <r>
    <n v="0"/>
    <s v="-"/>
    <s v="-"/>
    <s v="-"/>
    <n v="0"/>
    <x v="2"/>
    <x v="11"/>
    <x v="65"/>
  </r>
  <r>
    <n v="0"/>
    <s v="-"/>
    <s v="-"/>
    <s v="-"/>
    <n v="0"/>
    <x v="11"/>
    <x v="70"/>
    <x v="393"/>
  </r>
  <r>
    <n v="0"/>
    <s v="-"/>
    <s v="-"/>
    <s v="-"/>
    <n v="0"/>
    <x v="11"/>
    <x v="71"/>
    <x v="394"/>
  </r>
  <r>
    <n v="0"/>
    <s v="-"/>
    <s v="-"/>
    <s v="-"/>
    <n v="0"/>
    <x v="11"/>
    <x v="71"/>
    <x v="395"/>
  </r>
  <r>
    <n v="0"/>
    <s v="-"/>
    <s v="-"/>
    <s v="-"/>
    <n v="0"/>
    <x v="11"/>
    <x v="71"/>
    <x v="396"/>
  </r>
  <r>
    <n v="0"/>
    <s v="-"/>
    <s v="-"/>
    <s v="-"/>
    <n v="0"/>
    <x v="11"/>
    <x v="71"/>
    <x v="397"/>
  </r>
  <r>
    <n v="0"/>
    <s v="-"/>
    <s v="-"/>
    <s v="-"/>
    <n v="0"/>
    <x v="11"/>
    <x v="71"/>
    <x v="398"/>
  </r>
  <r>
    <n v="0"/>
    <s v="-"/>
    <s v="-"/>
    <s v="-"/>
    <n v="0"/>
    <x v="11"/>
    <x v="71"/>
    <x v="399"/>
  </r>
  <r>
    <n v="0"/>
    <s v="-"/>
    <s v="-"/>
    <s v="-"/>
    <n v="0"/>
    <x v="11"/>
    <x v="71"/>
    <x v="400"/>
  </r>
  <r>
    <n v="0"/>
    <s v="-"/>
    <s v="-"/>
    <s v="-"/>
    <n v="0"/>
    <x v="11"/>
    <x v="71"/>
    <x v="401"/>
  </r>
  <r>
    <n v="0"/>
    <s v="-"/>
    <s v="-"/>
    <s v="-"/>
    <n v="0"/>
    <x v="11"/>
    <x v="72"/>
    <x v="402"/>
  </r>
  <r>
    <n v="0"/>
    <s v="-"/>
    <s v="-"/>
    <s v="-"/>
    <n v="0"/>
    <x v="11"/>
    <x v="72"/>
    <x v="403"/>
  </r>
  <r>
    <n v="0"/>
    <s v="-"/>
    <s v="-"/>
    <s v="-"/>
    <n v="0"/>
    <x v="11"/>
    <x v="72"/>
    <x v="404"/>
  </r>
  <r>
    <n v="0"/>
    <s v="-"/>
    <s v="-"/>
    <s v="-"/>
    <n v="0"/>
    <x v="11"/>
    <x v="72"/>
    <x v="405"/>
  </r>
  <r>
    <n v="0"/>
    <s v="-"/>
    <s v="-"/>
    <s v="-"/>
    <n v="0"/>
    <x v="11"/>
    <x v="72"/>
    <x v="406"/>
  </r>
  <r>
    <n v="0"/>
    <s v="-"/>
    <s v="-"/>
    <s v="-"/>
    <n v="0"/>
    <x v="11"/>
    <x v="72"/>
    <x v="407"/>
  </r>
  <r>
    <n v="0"/>
    <s v="-"/>
    <s v="-"/>
    <s v="-"/>
    <n v="0"/>
    <x v="11"/>
    <x v="72"/>
    <x v="408"/>
  </r>
  <r>
    <n v="0"/>
    <s v="-"/>
    <s v="-"/>
    <s v="-"/>
    <n v="0"/>
    <x v="11"/>
    <x v="72"/>
    <x v="409"/>
  </r>
  <r>
    <n v="0"/>
    <s v="-"/>
    <s v="-"/>
    <s v="-"/>
    <n v="0"/>
    <x v="11"/>
    <x v="72"/>
    <x v="410"/>
  </r>
  <r>
    <n v="0"/>
    <s v="-"/>
    <s v="-"/>
    <s v="-"/>
    <n v="0"/>
    <x v="11"/>
    <x v="72"/>
    <x v="411"/>
  </r>
  <r>
    <n v="0"/>
    <s v="-"/>
    <s v="-"/>
    <s v="-"/>
    <n v="0"/>
    <x v="11"/>
    <x v="73"/>
    <x v="412"/>
  </r>
  <r>
    <n v="0"/>
    <s v="-"/>
    <s v="-"/>
    <s v="-"/>
    <n v="0"/>
    <x v="11"/>
    <x v="73"/>
    <x v="413"/>
  </r>
  <r>
    <n v="0"/>
    <s v="-"/>
    <s v="-"/>
    <s v="-"/>
    <n v="0"/>
    <x v="11"/>
    <x v="73"/>
    <x v="414"/>
  </r>
  <r>
    <n v="0"/>
    <s v="-"/>
    <s v="-"/>
    <s v="-"/>
    <n v="0"/>
    <x v="11"/>
    <x v="73"/>
    <x v="415"/>
  </r>
  <r>
    <n v="0"/>
    <s v="-"/>
    <s v="-"/>
    <s v="-"/>
    <n v="0"/>
    <x v="11"/>
    <x v="73"/>
    <x v="416"/>
  </r>
  <r>
    <n v="0"/>
    <s v="-"/>
    <s v="-"/>
    <s v="-"/>
    <n v="0"/>
    <x v="11"/>
    <x v="73"/>
    <x v="417"/>
  </r>
  <r>
    <n v="0"/>
    <s v="-"/>
    <s v="-"/>
    <s v="-"/>
    <n v="0"/>
    <x v="11"/>
    <x v="73"/>
    <x v="418"/>
  </r>
  <r>
    <n v="0"/>
    <s v="-"/>
    <s v="-"/>
    <s v="-"/>
    <n v="0"/>
    <x v="11"/>
    <x v="73"/>
    <x v="419"/>
  </r>
  <r>
    <n v="0"/>
    <s v="-"/>
    <s v="-"/>
    <s v="-"/>
    <n v="0"/>
    <x v="11"/>
    <x v="74"/>
    <x v="420"/>
  </r>
  <r>
    <n v="0"/>
    <s v="-"/>
    <s v="-"/>
    <s v="-"/>
    <n v="0"/>
    <x v="11"/>
    <x v="74"/>
    <x v="420"/>
  </r>
  <r>
    <n v="0"/>
    <s v="-"/>
    <s v="-"/>
    <s v="-"/>
    <n v="0"/>
    <x v="11"/>
    <x v="74"/>
    <x v="421"/>
  </r>
  <r>
    <n v="0"/>
    <s v="-"/>
    <s v="-"/>
    <s v="-"/>
    <n v="0"/>
    <x v="11"/>
    <x v="74"/>
    <x v="422"/>
  </r>
  <r>
    <n v="0"/>
    <s v="-"/>
    <s v="-"/>
    <s v="-"/>
    <n v="0"/>
    <x v="11"/>
    <x v="74"/>
    <x v="423"/>
  </r>
  <r>
    <n v="0"/>
    <s v="-"/>
    <s v="-"/>
    <s v="-"/>
    <n v="0"/>
    <x v="11"/>
    <x v="74"/>
    <x v="424"/>
  </r>
  <r>
    <n v="0"/>
    <s v="-"/>
    <s v="-"/>
    <s v="-"/>
    <n v="0"/>
    <x v="11"/>
    <x v="74"/>
    <x v="425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n v="0"/>
    <m/>
    <m/>
    <m/>
    <m/>
    <x v="0"/>
    <x v="0"/>
    <x v="0"/>
  </r>
  <r>
    <m/>
    <m/>
    <m/>
    <m/>
    <m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06AE65-C14D-47FF-9134-644230177C43}" name="PivotTable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Pivottabell över resultatet från den utökade spendanalysen">
  <location ref="B9:G517" firstHeaderRow="0" firstDataRow="1" firstDataCol="1"/>
  <pivotFields count="8">
    <pivotField dataField="1" showAll="0"/>
    <pivotField dataField="1" showAll="0"/>
    <pivotField dataField="1" showAll="0"/>
    <pivotField dataField="1" showAll="0"/>
    <pivotField dataField="1" showAll="0"/>
    <pivotField axis="axisRow" showAll="0">
      <items count="13">
        <item h="1" x="2"/>
        <item x="1"/>
        <item x="3"/>
        <item x="4"/>
        <item x="5"/>
        <item x="6"/>
        <item x="7"/>
        <item x="8"/>
        <item x="9"/>
        <item x="10"/>
        <item h="1" x="0"/>
        <item x="11"/>
        <item t="default"/>
      </items>
    </pivotField>
    <pivotField axis="axisRow" showAll="0">
      <items count="76">
        <item x="11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0"/>
        <item x="71"/>
        <item x="72"/>
        <item x="73"/>
        <item x="74"/>
        <item x="70"/>
        <item t="default"/>
      </items>
    </pivotField>
    <pivotField axis="axisRow" showAll="0">
      <items count="427">
        <item x="6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3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66"/>
        <item x="67"/>
        <item x="68"/>
        <item x="77"/>
        <item x="78"/>
        <item x="69"/>
        <item x="70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62"/>
        <item x="163"/>
        <item x="164"/>
        <item x="165"/>
        <item x="166"/>
        <item x="167"/>
        <item x="168"/>
        <item x="169"/>
        <item x="170"/>
        <item x="171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24"/>
        <item x="225"/>
        <item x="226"/>
        <item x="227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8"/>
        <item x="229"/>
        <item x="230"/>
        <item x="239"/>
        <item x="240"/>
        <item x="231"/>
        <item x="232"/>
        <item x="233"/>
        <item x="234"/>
        <item x="235"/>
        <item x="236"/>
        <item x="237"/>
        <item x="238"/>
        <item x="241"/>
        <item x="242"/>
        <item x="243"/>
        <item x="252"/>
        <item x="253"/>
        <item x="254"/>
        <item x="244"/>
        <item x="245"/>
        <item x="246"/>
        <item x="247"/>
        <item x="248"/>
        <item x="249"/>
        <item x="250"/>
        <item x="251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8"/>
        <item x="299"/>
        <item x="300"/>
        <item x="301"/>
        <item x="302"/>
        <item x="303"/>
        <item x="304"/>
        <item x="291"/>
        <item x="292"/>
        <item x="293"/>
        <item x="294"/>
        <item x="295"/>
        <item x="296"/>
        <item x="297"/>
        <item x="305"/>
        <item x="306"/>
        <item x="307"/>
        <item x="308"/>
        <item x="309"/>
        <item x="310"/>
        <item x="311"/>
        <item x="312"/>
        <item x="313"/>
        <item x="364"/>
        <item x="373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14"/>
        <item x="315"/>
        <item x="316"/>
        <item x="317"/>
        <item x="318"/>
        <item x="327"/>
        <item x="328"/>
        <item x="319"/>
        <item x="320"/>
        <item x="321"/>
        <item x="322"/>
        <item x="323"/>
        <item x="324"/>
        <item x="325"/>
        <item x="326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8"/>
        <item x="349"/>
        <item x="340"/>
        <item x="341"/>
        <item x="342"/>
        <item x="343"/>
        <item x="344"/>
        <item x="345"/>
        <item x="346"/>
        <item x="347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0"/>
        <item t="default"/>
      </items>
    </pivotField>
  </pivotFields>
  <rowFields count="3">
    <field x="5"/>
    <field x="6"/>
    <field x="7"/>
  </rowFields>
  <rowItems count="508">
    <i>
      <x v="1"/>
    </i>
    <i r="1">
      <x v="1"/>
    </i>
    <i r="2">
      <x v="1"/>
    </i>
    <i r="1">
      <x v="2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3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1">
      <x v="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1">
      <x v="5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1">
      <x v="6"/>
    </i>
    <i r="2">
      <x v="43"/>
    </i>
    <i r="2">
      <x v="44"/>
    </i>
    <i r="2">
      <x v="45"/>
    </i>
    <i r="2">
      <x v="46"/>
    </i>
    <i r="1">
      <x v="7"/>
    </i>
    <i r="2">
      <x v="47"/>
    </i>
    <i r="2">
      <x v="48"/>
    </i>
    <i r="2">
      <x v="49"/>
    </i>
    <i r="2">
      <x v="50"/>
    </i>
    <i r="1">
      <x v="8"/>
    </i>
    <i r="2">
      <x v="51"/>
    </i>
    <i r="2">
      <x v="52"/>
    </i>
    <i r="2">
      <x v="53"/>
    </i>
    <i r="1">
      <x v="9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1">
      <x v="10"/>
    </i>
    <i r="2">
      <x v="64"/>
    </i>
    <i>
      <x v="2"/>
    </i>
    <i r="1">
      <x v="11"/>
    </i>
    <i r="2">
      <x v="98"/>
    </i>
    <i r="1">
      <x v="12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1">
      <x v="13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1">
      <x v="14"/>
    </i>
    <i r="2">
      <x v="121"/>
    </i>
    <i r="2">
      <x v="122"/>
    </i>
    <i r="2">
      <x v="123"/>
    </i>
    <i r="1">
      <x v="15"/>
    </i>
    <i r="2">
      <x v="124"/>
    </i>
    <i r="2">
      <x v="125"/>
    </i>
    <i r="2">
      <x v="126"/>
    </i>
    <i r="2">
      <x v="127"/>
    </i>
    <i r="2">
      <x v="128"/>
    </i>
    <i r="2">
      <x v="129"/>
    </i>
    <i r="1">
      <x v="16"/>
    </i>
    <i r="2">
      <x v="130"/>
    </i>
    <i r="2">
      <x v="131"/>
    </i>
    <i r="2">
      <x v="132"/>
    </i>
    <i r="2">
      <x v="133"/>
    </i>
    <i>
      <x v="3"/>
    </i>
    <i r="1">
      <x v="17"/>
    </i>
    <i r="2">
      <x v="134"/>
    </i>
    <i r="1">
      <x v="18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1">
      <x v="19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1">
      <x v="20"/>
    </i>
    <i r="2">
      <x v="152"/>
    </i>
    <i r="2">
      <x v="153"/>
    </i>
    <i r="2">
      <x v="154"/>
    </i>
    <i r="2">
      <x v="155"/>
    </i>
    <i r="2">
      <x v="156"/>
    </i>
    <i r="2">
      <x v="157"/>
    </i>
    <i r="1">
      <x v="21"/>
    </i>
    <i r="2">
      <x v="158"/>
    </i>
    <i r="2">
      <x v="159"/>
    </i>
    <i r="2">
      <x v="160"/>
    </i>
    <i r="2">
      <x v="161"/>
    </i>
    <i r="1">
      <x v="22"/>
    </i>
    <i r="2">
      <x v="162"/>
    </i>
    <i r="2">
      <x v="163"/>
    </i>
    <i r="1">
      <x v="23"/>
    </i>
    <i r="2">
      <x v="164"/>
    </i>
    <i r="2">
      <x v="165"/>
    </i>
    <i r="2">
      <x v="166"/>
    </i>
    <i r="2">
      <x v="167"/>
    </i>
    <i>
      <x v="4"/>
    </i>
    <i r="1">
      <x v="24"/>
    </i>
    <i r="2">
      <x v="168"/>
    </i>
    <i r="1">
      <x v="25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1">
      <x v="26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1">
      <x v="27"/>
    </i>
    <i r="2">
      <x v="189"/>
    </i>
    <i r="2">
      <x v="190"/>
    </i>
    <i r="2">
      <x v="191"/>
    </i>
    <i r="2">
      <x v="192"/>
    </i>
    <i r="1">
      <x v="28"/>
    </i>
    <i r="2">
      <x v="193"/>
    </i>
    <i r="2">
      <x v="194"/>
    </i>
    <i r="1">
      <x v="29"/>
    </i>
    <i r="2">
      <x v="195"/>
    </i>
    <i r="2">
      <x v="196"/>
    </i>
    <i r="2">
      <x v="197"/>
    </i>
    <i r="1">
      <x v="30"/>
    </i>
    <i r="2">
      <x v="198"/>
    </i>
    <i r="2">
      <x v="199"/>
    </i>
    <i r="2">
      <x v="200"/>
    </i>
    <i r="1">
      <x v="31"/>
    </i>
    <i r="2">
      <x v="201"/>
    </i>
    <i r="2">
      <x v="202"/>
    </i>
    <i r="2">
      <x v="203"/>
    </i>
    <i>
      <x v="5"/>
    </i>
    <i r="1">
      <x v="32"/>
    </i>
    <i r="2">
      <x v="204"/>
    </i>
    <i r="1">
      <x v="33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1">
      <x v="34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1">
      <x v="35"/>
    </i>
    <i r="2">
      <x v="221"/>
    </i>
    <i r="2">
      <x v="222"/>
    </i>
    <i r="2">
      <x v="223"/>
    </i>
    <i r="2">
      <x v="224"/>
    </i>
    <i r="1">
      <x v="36"/>
    </i>
    <i r="2">
      <x v="225"/>
    </i>
    <i r="2">
      <x v="226"/>
    </i>
    <i r="2">
      <x v="227"/>
    </i>
    <i r="2">
      <x v="228"/>
    </i>
    <i r="2">
      <x v="229"/>
    </i>
    <i r="2">
      <x v="230"/>
    </i>
    <i>
      <x v="6"/>
    </i>
    <i r="1">
      <x v="37"/>
    </i>
    <i r="2">
      <x v="231"/>
    </i>
    <i r="1">
      <x v="38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1">
      <x v="39"/>
    </i>
    <i r="2">
      <x v="239"/>
    </i>
    <i r="2">
      <x v="240"/>
    </i>
    <i r="2">
      <x v="241"/>
    </i>
    <i r="1">
      <x v="40"/>
    </i>
    <i r="2">
      <x v="242"/>
    </i>
    <i r="2">
      <x v="243"/>
    </i>
    <i r="2">
      <x v="244"/>
    </i>
    <i r="1">
      <x v="41"/>
    </i>
    <i r="2">
      <x v="245"/>
    </i>
    <i r="2">
      <x v="246"/>
    </i>
    <i r="2">
      <x v="247"/>
    </i>
    <i r="1">
      <x v="42"/>
    </i>
    <i r="2">
      <x v="248"/>
    </i>
    <i r="2">
      <x v="249"/>
    </i>
    <i r="2">
      <x v="250"/>
    </i>
    <i r="2">
      <x v="251"/>
    </i>
    <i r="2">
      <x v="252"/>
    </i>
    <i r="2">
      <x v="253"/>
    </i>
    <i r="1">
      <x v="43"/>
    </i>
    <i r="2">
      <x v="254"/>
    </i>
    <i r="2">
      <x v="255"/>
    </i>
    <i r="2">
      <x v="256"/>
    </i>
    <i r="1">
      <x v="44"/>
    </i>
    <i r="2">
      <x v="257"/>
    </i>
    <i r="2">
      <x v="258"/>
    </i>
    <i r="2">
      <x v="259"/>
    </i>
    <i>
      <x v="7"/>
    </i>
    <i r="1">
      <x v="45"/>
    </i>
    <i r="2">
      <x v="260"/>
    </i>
    <i r="1">
      <x v="46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1">
      <x v="47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1">
      <x v="48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1">
      <x v="49"/>
    </i>
    <i r="2">
      <x v="297"/>
    </i>
    <i r="2">
      <x v="298"/>
    </i>
    <i r="2">
      <x v="299"/>
    </i>
    <i r="1">
      <x v="50"/>
    </i>
    <i r="2">
      <x v="300"/>
    </i>
    <i r="2">
      <x v="301"/>
    </i>
    <i r="2">
      <x v="302"/>
    </i>
    <i r="1">
      <x v="51"/>
    </i>
    <i r="2">
      <x v="303"/>
    </i>
    <i r="2">
      <x v="304"/>
    </i>
    <i r="2">
      <x v="305"/>
    </i>
    <i r="2">
      <x v="306"/>
    </i>
    <i r="2">
      <x v="307"/>
    </i>
    <i r="1">
      <x v="52"/>
    </i>
    <i r="2">
      <x v="308"/>
    </i>
    <i r="2">
      <x v="309"/>
    </i>
    <i r="2">
      <x v="310"/>
    </i>
    <i r="2">
      <x v="311"/>
    </i>
    <i r="2">
      <x v="312"/>
    </i>
    <i r="1">
      <x v="53"/>
    </i>
    <i r="2">
      <x v="313"/>
    </i>
    <i r="2">
      <x v="314"/>
    </i>
    <i r="2">
      <x v="315"/>
    </i>
    <i r="2">
      <x v="316"/>
    </i>
    <i>
      <x v="8"/>
    </i>
    <i r="1">
      <x v="54"/>
    </i>
    <i r="2">
      <x v="317"/>
    </i>
    <i r="1">
      <x v="55"/>
    </i>
    <i r="2">
      <x v="318"/>
    </i>
    <i r="2">
      <x v="319"/>
    </i>
    <i r="2">
      <x v="320"/>
    </i>
    <i r="1">
      <x v="56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1">
      <x v="57"/>
    </i>
    <i r="2">
      <x v="337"/>
    </i>
    <i r="1">
      <x v="58"/>
    </i>
    <i r="2">
      <x v="338"/>
    </i>
    <i r="2">
      <x v="339"/>
    </i>
    <i r="2">
      <x v="340"/>
    </i>
    <i r="2">
      <x v="341"/>
    </i>
    <i r="2">
      <x v="342"/>
    </i>
    <i>
      <x v="9"/>
    </i>
    <i r="1">
      <x v="59"/>
    </i>
    <i r="2">
      <x v="343"/>
    </i>
    <i r="1">
      <x v="60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1">
      <x v="61"/>
    </i>
    <i r="2">
      <x v="375"/>
    </i>
    <i r="2">
      <x v="376"/>
    </i>
    <i r="2">
      <x v="377"/>
    </i>
    <i r="1">
      <x v="62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1">
      <x v="63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8"/>
    </i>
    <i r="1">
      <x v="64"/>
    </i>
    <i r="2">
      <x v="399"/>
    </i>
    <i r="2">
      <x v="400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1">
      <x v="65"/>
    </i>
    <i r="2">
      <x v="411"/>
    </i>
    <i r="2">
      <x v="412"/>
    </i>
    <i r="2">
      <x v="413"/>
    </i>
    <i r="2">
      <x v="414"/>
    </i>
    <i r="2">
      <x v="415"/>
    </i>
    <i r="2">
      <x v="416"/>
    </i>
    <i r="1">
      <x v="66"/>
    </i>
    <i r="2">
      <x v="417"/>
    </i>
    <i r="2">
      <x v="418"/>
    </i>
    <i r="2">
      <x v="419"/>
    </i>
    <i r="2">
      <x v="420"/>
    </i>
    <i r="2">
      <x v="421"/>
    </i>
    <i r="1">
      <x v="67"/>
    </i>
    <i r="2">
      <x v="422"/>
    </i>
    <i r="2">
      <x v="423"/>
    </i>
    <i r="1">
      <x v="68"/>
    </i>
    <i r="2">
      <x v="424"/>
    </i>
    <i>
      <x v="11"/>
    </i>
    <i r="1">
      <x v="70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1">
      <x v="71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1">
      <x v="72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73"/>
    </i>
    <i r="2">
      <x v="92"/>
    </i>
    <i r="2">
      <x v="93"/>
    </i>
    <i r="2">
      <x v="94"/>
    </i>
    <i r="2">
      <x v="95"/>
    </i>
    <i r="2">
      <x v="96"/>
    </i>
    <i r="2">
      <x v="97"/>
    </i>
    <i r="1">
      <x v="74"/>
    </i>
    <i r="2">
      <x v="6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Kostnad [MSEK]" fld="0" baseField="5" baseItem="1" numFmtId="169"/>
    <dataField name="Sum of Scope 1 [ton CO2e]" fld="1" baseField="5" baseItem="1" numFmtId="168"/>
    <dataField name="Sum of Scope 2 [ton CO2e]" fld="2" baseField="5" baseItem="1" numFmtId="168"/>
    <dataField name="Sum of Scope 3 [ton CO2e]" fld="3" baseField="5" baseItem="1" numFmtId="168"/>
    <dataField name="Sum of Totalt [ton CO2e]" fld="4" baseField="5" baseItem="1" numFmtId="168"/>
  </dataFields>
  <formats count="18">
    <format dxfId="43">
      <pivotArea field="5" type="button" dataOnly="0" labelOnly="1" outline="0" axis="axisRow" fieldPosition="0"/>
    </format>
    <format dxfId="42">
      <pivotArea dataOnly="0" labelOnly="1" outline="0" axis="axisValues" fieldPosition="0"/>
    </format>
    <format dxfId="41">
      <pivotArea outline="0" collapsedLevelsAreSubtotals="1" fieldPosition="0"/>
    </format>
    <format dxfId="40">
      <pivotArea dataOnly="0" labelOnly="1" grandRow="1" outline="0" fieldPosition="0"/>
    </format>
    <format dxfId="39">
      <pivotArea field="5" type="button" dataOnly="0" labelOnly="1" outline="0" axis="axisRow" fieldPosition="0"/>
    </format>
    <format dxfId="38">
      <pivotArea dataOnly="0" labelOnly="1" grandRow="1" outline="0" fieldPosition="0"/>
    </format>
    <format dxfId="37">
      <pivotArea dataOnly="0" outline="0" fieldPosition="0">
        <references count="1">
          <reference field="4294967294" count="1">
            <x v="4"/>
          </reference>
        </references>
      </pivotArea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field="5" type="button" dataOnly="0" labelOnly="1" outline="0" axis="axisRow" fieldPosition="0"/>
    </format>
    <format dxfId="33">
      <pivotArea dataOnly="0" labelOnly="1" grandRow="1" outline="0" fieldPosition="0"/>
    </format>
    <format dxfId="3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1">
      <pivotArea outline="0" collapsedLevelsAreSubtotals="1" fieldPosition="0"/>
    </format>
    <format dxfId="30">
      <pivotArea outline="0" fieldPosition="0">
        <references count="1">
          <reference field="4294967294" count="1">
            <x v="2"/>
          </reference>
        </references>
      </pivotArea>
    </format>
    <format dxfId="29">
      <pivotArea outline="0" fieldPosition="0">
        <references count="1">
          <reference field="4294967294" count="1">
            <x v="3"/>
          </reference>
        </references>
      </pivotArea>
    </format>
    <format dxfId="28">
      <pivotArea outline="0" fieldPosition="0">
        <references count="1">
          <reference field="4294967294" count="1">
            <x v="1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0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skr.se/skr/samhallsplaneringinfrastruktur/miljohalsa/klimat/energiochklimat.9252.html" TargetMode="External"/><Relationship Id="rId1" Type="http://schemas.openxmlformats.org/officeDocument/2006/relationships/hyperlink" Target="https://lfu.se/lfu-s-kategoritra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538E9-10A0-484E-BBB7-B4D173AF70EC}">
  <sheetPr>
    <tabColor theme="4"/>
  </sheetPr>
  <dimension ref="B2:J17"/>
  <sheetViews>
    <sheetView showGridLines="0" topLeftCell="A3" zoomScale="78" workbookViewId="0">
      <selection activeCell="A2" sqref="A2"/>
    </sheetView>
  </sheetViews>
  <sheetFormatPr defaultRowHeight="14.5"/>
  <cols>
    <col min="10" max="10" width="32.54296875" customWidth="1"/>
  </cols>
  <sheetData>
    <row r="2" spans="2:10" ht="15" thickBot="1"/>
    <row r="3" spans="2:10" ht="20.25" customHeight="1">
      <c r="B3" s="150" t="s">
        <v>1797</v>
      </c>
      <c r="C3" s="151"/>
      <c r="D3" s="151"/>
      <c r="E3" s="151"/>
      <c r="F3" s="151"/>
      <c r="G3" s="151"/>
      <c r="H3" s="151"/>
      <c r="I3" s="151"/>
      <c r="J3" s="152"/>
    </row>
    <row r="4" spans="2:10" ht="33" customHeight="1">
      <c r="B4" s="153"/>
      <c r="C4" s="154"/>
      <c r="D4" s="154"/>
      <c r="E4" s="154"/>
      <c r="F4" s="154"/>
      <c r="G4" s="154"/>
      <c r="H4" s="154"/>
      <c r="I4" s="154"/>
      <c r="J4" s="155"/>
    </row>
    <row r="5" spans="2:10">
      <c r="B5" s="143" t="s">
        <v>1798</v>
      </c>
      <c r="C5" s="5"/>
      <c r="D5" s="5"/>
      <c r="E5" s="5"/>
      <c r="F5" s="5"/>
      <c r="G5" s="5"/>
      <c r="H5" s="5"/>
      <c r="I5" s="5"/>
      <c r="J5" s="144"/>
    </row>
    <row r="6" spans="2:10">
      <c r="B6" s="143" t="s">
        <v>1799</v>
      </c>
      <c r="C6" s="5"/>
      <c r="D6" s="5"/>
      <c r="E6" s="5"/>
      <c r="F6" s="5"/>
      <c r="G6" s="5"/>
      <c r="H6" s="5"/>
      <c r="I6" s="5"/>
      <c r="J6" s="144"/>
    </row>
    <row r="7" spans="2:10">
      <c r="B7" s="143" t="s">
        <v>1803</v>
      </c>
      <c r="C7" s="5"/>
      <c r="D7" s="5"/>
      <c r="E7" s="5"/>
      <c r="F7" s="5"/>
      <c r="G7" s="5"/>
      <c r="H7" s="5"/>
      <c r="I7" s="5"/>
      <c r="J7" s="144"/>
    </row>
    <row r="8" spans="2:10">
      <c r="B8" s="145" t="s">
        <v>1804</v>
      </c>
      <c r="C8" s="5"/>
      <c r="D8" s="5"/>
      <c r="E8" s="5"/>
      <c r="F8" s="5"/>
      <c r="G8" s="5"/>
      <c r="H8" s="5"/>
      <c r="I8" s="5"/>
      <c r="J8" s="144"/>
    </row>
    <row r="9" spans="2:10">
      <c r="B9" s="145" t="s">
        <v>1805</v>
      </c>
      <c r="C9" s="5"/>
      <c r="D9" s="5"/>
      <c r="E9" s="5"/>
      <c r="F9" s="5"/>
      <c r="G9" s="5"/>
      <c r="H9" s="5"/>
      <c r="I9" s="5"/>
      <c r="J9" s="144"/>
    </row>
    <row r="10" spans="2:10" ht="15.75" customHeight="1">
      <c r="B10" s="145" t="s">
        <v>1806</v>
      </c>
      <c r="C10" s="5"/>
      <c r="D10" s="5"/>
      <c r="E10" s="5"/>
      <c r="F10" s="5"/>
      <c r="G10" s="5"/>
      <c r="H10" s="5"/>
      <c r="I10" s="5"/>
      <c r="J10" s="144"/>
    </row>
    <row r="11" spans="2:10" ht="31.5" customHeight="1" thickBot="1">
      <c r="B11" s="145" t="s">
        <v>1807</v>
      </c>
      <c r="C11" s="146"/>
      <c r="D11" s="146"/>
      <c r="E11" s="146"/>
      <c r="F11" s="146"/>
      <c r="G11" s="146"/>
      <c r="H11" s="146"/>
      <c r="I11" s="146"/>
      <c r="J11" s="147"/>
    </row>
    <row r="12" spans="2:10" ht="20.25" customHeight="1">
      <c r="B12" s="140" t="s">
        <v>1809</v>
      </c>
      <c r="C12" s="110"/>
      <c r="D12" s="110"/>
      <c r="E12" s="110"/>
      <c r="F12" s="110"/>
      <c r="H12" s="148" t="s">
        <v>1808</v>
      </c>
      <c r="I12" s="110"/>
      <c r="J12" s="141"/>
    </row>
    <row r="13" spans="2:10" ht="31.5" customHeight="1">
      <c r="B13" s="136" t="s">
        <v>1801</v>
      </c>
      <c r="E13" s="142" t="s">
        <v>1802</v>
      </c>
      <c r="J13" s="137"/>
    </row>
    <row r="14" spans="2:10" ht="15" thickBot="1">
      <c r="B14" s="138"/>
      <c r="C14" s="111"/>
      <c r="D14" s="111"/>
      <c r="E14" s="111"/>
      <c r="F14" s="111"/>
      <c r="G14" s="111"/>
      <c r="H14" s="111"/>
      <c r="I14" s="111"/>
      <c r="J14" s="139"/>
    </row>
    <row r="15" spans="2:10">
      <c r="B15" s="140"/>
      <c r="C15" s="110"/>
      <c r="D15" s="110"/>
      <c r="E15" s="110"/>
      <c r="F15" s="110"/>
      <c r="G15" s="110"/>
      <c r="H15" s="110"/>
      <c r="I15" s="110"/>
      <c r="J15" s="141"/>
    </row>
    <row r="16" spans="2:10">
      <c r="B16" s="149" t="s">
        <v>1800</v>
      </c>
      <c r="C16">
        <v>1</v>
      </c>
      <c r="D16" s="60" t="s">
        <v>1810</v>
      </c>
      <c r="E16">
        <v>2023</v>
      </c>
      <c r="J16" s="137"/>
    </row>
    <row r="17" spans="2:10" ht="15" thickBot="1">
      <c r="B17" s="138"/>
      <c r="C17" s="111"/>
      <c r="D17" s="111"/>
      <c r="E17" s="111"/>
      <c r="F17" s="111"/>
      <c r="G17" s="111"/>
      <c r="H17" s="111"/>
      <c r="I17" s="111"/>
      <c r="J17" s="139"/>
    </row>
  </sheetData>
  <sheetProtection sheet="1" objects="1" scenarios="1"/>
  <mergeCells count="1">
    <mergeCell ref="B3:J4"/>
  </mergeCells>
  <hyperlinks>
    <hyperlink ref="E13" r:id="rId1" xr:uid="{4EA32DFA-4800-42B4-A604-4CAE59B3F088}"/>
    <hyperlink ref="H12" r:id="rId2" xr:uid="{02E15912-721E-4DB4-A04F-9870A15EBD2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7C165-432C-4CE9-AD1E-7F71F7AF8DBA}">
  <sheetPr>
    <tabColor theme="9"/>
  </sheetPr>
  <dimension ref="B5:O430"/>
  <sheetViews>
    <sheetView showGridLines="0" topLeftCell="F53" zoomScale="92" zoomScaleNormal="85" workbookViewId="0">
      <selection activeCell="A5" sqref="A5"/>
    </sheetView>
  </sheetViews>
  <sheetFormatPr defaultRowHeight="14.5"/>
  <cols>
    <col min="2" max="2" width="55.7265625" customWidth="1"/>
    <col min="3" max="3" width="23.7265625" customWidth="1"/>
    <col min="4" max="6" width="26.453125" customWidth="1"/>
    <col min="7" max="7" width="25.7265625" customWidth="1"/>
    <col min="9" max="9" width="0" hidden="1" customWidth="1"/>
    <col min="10" max="10" width="68.453125" customWidth="1"/>
    <col min="11" max="11" width="20.7265625" customWidth="1"/>
    <col min="12" max="14" width="25.54296875" bestFit="1" customWidth="1"/>
    <col min="15" max="15" width="23.81640625" bestFit="1" customWidth="1"/>
  </cols>
  <sheetData>
    <row r="5" spans="2:15" ht="15" thickBot="1">
      <c r="B5" s="112" t="s">
        <v>1789</v>
      </c>
      <c r="C5" s="113" t="s">
        <v>1772</v>
      </c>
      <c r="D5" s="113" t="s">
        <v>1793</v>
      </c>
      <c r="E5" s="113" t="s">
        <v>1792</v>
      </c>
      <c r="F5" s="113" t="s">
        <v>1791</v>
      </c>
      <c r="G5" s="113" t="s">
        <v>1790</v>
      </c>
      <c r="I5" s="112" t="s">
        <v>1796</v>
      </c>
      <c r="J5" s="112" t="s">
        <v>1795</v>
      </c>
      <c r="K5" s="113" t="s">
        <v>1772</v>
      </c>
      <c r="L5" s="113" t="s">
        <v>1793</v>
      </c>
      <c r="M5" s="113" t="s">
        <v>1792</v>
      </c>
      <c r="N5" s="113" t="s">
        <v>1791</v>
      </c>
      <c r="O5" s="113" t="s">
        <v>1790</v>
      </c>
    </row>
    <row r="6" spans="2:15" ht="15" thickTop="1">
      <c r="B6" s="114" t="s">
        <v>2</v>
      </c>
      <c r="C6" s="122">
        <f>SUMIFS(Data!F:F,Data!$AB:$AB,Resultattabeller!$B6)/10^6</f>
        <v>0</v>
      </c>
      <c r="D6" s="122">
        <f>SUMIFS(Data!X:X,Data!$AB:$AB,Resultattabeller!$B6)</f>
        <v>0</v>
      </c>
      <c r="E6" s="126">
        <f>SUMIFS(Data!Y:Y,Data!$AB:$AB,Resultattabeller!$B6)</f>
        <v>0</v>
      </c>
      <c r="F6" s="126">
        <f>SUMIFS(Data!Z:Z,Data!$AB:$AB,Resultattabeller!$B6)</f>
        <v>0</v>
      </c>
      <c r="G6" s="126">
        <f>SUMIFS(Data!AA:AA,Data!$AB:$AB,Resultattabeller!$B6)</f>
        <v>0</v>
      </c>
      <c r="I6">
        <f t="shared" ref="I6:I69" si="0">LEN(J6)-LEN(SUBSTITUTE(J6,".",""))</f>
        <v>0</v>
      </c>
      <c r="J6" s="118" t="s">
        <v>2</v>
      </c>
      <c r="K6" s="130" cm="1">
        <f t="array" ref="K6">_xlfn.IFS($I6=0,SUMIFS(Data!F:F,Data!$AB:$AB,$J6),$I6=1,SUMIFS(Data!F:F,Data!$AC:$AC,$J6),$I6=2,SUMIFS(Data!F:F,Data!$AD:$AD,$J6),I6=3,SUMIFS(Data!F:F,Data!$AD:$AD,$J6))/10^6</f>
        <v>0</v>
      </c>
      <c r="L6" s="132" cm="1">
        <f t="array" ref="L6">_xlfn.IFS($I6=0,SUMIFS(Data!X:X,Data!$AB:$AB,$J6),$I6=1,SUMIFS(Data!X:X,Data!$AC:$AC,$J6),$I6=2,SUMIFS(Data!X:X,Data!$AD:$AD,$J6),$I6=3,SUMIFS(Data!X:X,Data!$AD:$AD,$J6))</f>
        <v>0</v>
      </c>
      <c r="M6" s="132" cm="1">
        <f t="array" ref="M6">_xlfn.IFS($I6=0,SUMIFS(Data!Y:Y,Data!$AB:$AB,$J6),$I6=1,SUMIFS(Data!Y:Y,Data!$AC:$AC,$J6),$I6=2,SUMIFS(Data!Y:Y,Data!$AD:$AD,$J6),$I6=3,SUMIFS(Data!Y:Y,Data!$AD:$AD,$J6))</f>
        <v>0</v>
      </c>
      <c r="N6" s="132" cm="1">
        <f t="array" ref="N6">_xlfn.IFS($I6=0,SUMIFS(Data!Z:Z,Data!$AB:$AB,$J6),$I6=1,SUMIFS(Data!Z:Z,Data!$AC:$AC,$J6),$I6=2,SUMIFS(Data!Z:Z,Data!$AD:$AD,$J6),$I6=3,SUMIFS(Data!Z:Z,Data!$AD:$AD,$J6))</f>
        <v>0</v>
      </c>
      <c r="O6" s="132" cm="1">
        <f t="array" ref="O6">_xlfn.IFS($I6=0,SUMIFS(Data!AA:AA,Data!$AB:$AB,$J6),$I6=1,SUMIFS(Data!AA:AA,Data!$AC:$AC,$J6),$I6=2,SUMIFS(Data!AA:AA,Data!$AD:$AD,$J6),$I6=3,SUMIFS(Data!AA:AA,Data!$AD:$AD,$J6))</f>
        <v>0</v>
      </c>
    </row>
    <row r="7" spans="2:15">
      <c r="B7" s="115" t="s">
        <v>3</v>
      </c>
      <c r="C7" s="123">
        <f>SUMIFS(Data!F:F,Data!AB:AB,Resultattabeller!$B7)/10^6</f>
        <v>0</v>
      </c>
      <c r="D7" s="127">
        <f>SUMIFS(Data!X:X,Data!$AB:$AB,Resultattabeller!$B7)</f>
        <v>0</v>
      </c>
      <c r="E7" s="127">
        <f>SUMIFS(Data!Y:Y,Data!$AB:$AB,Resultattabeller!$B7)</f>
        <v>0</v>
      </c>
      <c r="F7" s="127">
        <f>SUMIFS(Data!Z:Z,Data!$AB:$AB,Resultattabeller!$B7)</f>
        <v>0</v>
      </c>
      <c r="G7" s="127">
        <f>SUMIFS(Data!AA:AA,Data!$AB:$AB,Resultattabeller!$B7)</f>
        <v>0</v>
      </c>
      <c r="I7">
        <f t="shared" si="0"/>
        <v>1</v>
      </c>
      <c r="J7" s="133" t="s">
        <v>46</v>
      </c>
      <c r="K7" s="134" cm="1">
        <f t="array" ref="K7">_xlfn.IFS($I7=0,SUMIFS(Data!F:F,Data!$AB:$AB,$J7),$I7=1,SUMIFS(Data!F:F,Data!$AC:$AC,$J7),$I7=2,SUMIFS(Data!F:F,Data!$AD:$AD,$J7),I7=3,SUMIFS(Data!F:F,Data!$AD:$AD,$J7))/10^6</f>
        <v>0</v>
      </c>
      <c r="L7" s="135" cm="1">
        <f t="array" ref="L7">_xlfn.IFS($I7=0,SUMIFS(Data!X:X,Data!$AB:$AB,$J7),$I7=1,SUMIFS(Data!X:X,Data!$AC:$AC,$J7),$I7=2,SUMIFS(Data!X:X,Data!$AD:$AD,$J7),$I7=3,SUMIFS(Data!X:X,Data!$AD:$AD,$J7))</f>
        <v>0</v>
      </c>
      <c r="M7" s="135" cm="1">
        <f t="array" ref="M7">_xlfn.IFS($I7=0,SUMIFS(Data!Y:Y,Data!$AB:$AB,$J7),$I7=1,SUMIFS(Data!Y:Y,Data!$AC:$AC,$J7),$I7=2,SUMIFS(Data!Y:Y,Data!$AD:$AD,$J7),$I7=3,SUMIFS(Data!Y:Y,Data!$AD:$AD,$J7))</f>
        <v>0</v>
      </c>
      <c r="N7" s="135" cm="1">
        <f t="array" ref="N7">_xlfn.IFS($I7=0,SUMIFS(Data!Z:Z,Data!$AB:$AB,$J7),$I7=1,SUMIFS(Data!Z:Z,Data!$AC:$AC,$J7),$I7=2,SUMIFS(Data!Z:Z,Data!$AD:$AD,$J7),$I7=3,SUMIFS(Data!Z:Z,Data!$AD:$AD,$J7))</f>
        <v>0</v>
      </c>
      <c r="O7" s="135" cm="1">
        <f t="array" ref="O7">_xlfn.IFS($I7=0,SUMIFS(Data!AA:AA,Data!$AB:$AB,$J7),$I7=1,SUMIFS(Data!AA:AA,Data!$AC:$AC,$J7),$I7=2,SUMIFS(Data!AA:AA,Data!$AD:$AD,$J7),$I7=3,SUMIFS(Data!AA:AA,Data!$AD:$AD,$J7))</f>
        <v>0</v>
      </c>
    </row>
    <row r="8" spans="2:15">
      <c r="B8" s="116" t="s">
        <v>4</v>
      </c>
      <c r="C8" s="124">
        <f>SUMIFS(Data!F:F,Data!AB:AB,Resultattabeller!$B8)/10^6</f>
        <v>0</v>
      </c>
      <c r="D8" s="128">
        <f>SUMIFS(Data!X:X,Data!$AB:$AB,Resultattabeller!$B8)</f>
        <v>0</v>
      </c>
      <c r="E8" s="128">
        <f>SUMIFS(Data!Y:Y,Data!$AB:$AB,Resultattabeller!$B8)</f>
        <v>0</v>
      </c>
      <c r="F8" s="128">
        <f>SUMIFS(Data!Z:Z,Data!$AB:$AB,Resultattabeller!$B8)</f>
        <v>0</v>
      </c>
      <c r="G8" s="128">
        <f>SUMIFS(Data!AA:AA,Data!$AB:$AB,Resultattabeller!$B8)</f>
        <v>0</v>
      </c>
      <c r="I8">
        <f t="shared" si="0"/>
        <v>3</v>
      </c>
      <c r="J8" s="115" t="s">
        <v>523</v>
      </c>
      <c r="K8" s="120" cm="1">
        <f t="array" ref="K8">_xlfn.IFS($I8=0,SUMIFS(Data!F:F,Data!$AB:$AB,$J8),$I8=1,SUMIFS(Data!F:F,Data!$AC:$AC,$J8),$I8=2,SUMIFS(Data!F:F,Data!$AD:$AD,$J8),I8=3,SUMIFS(Data!F:F,Data!$AD:$AD,$J8))/10^6</f>
        <v>0</v>
      </c>
      <c r="L8" s="127" cm="1">
        <f t="array" ref="L8">_xlfn.IFS($I8=0,SUMIFS(Data!X:X,Data!$AB:$AB,$J8),$I8=1,SUMIFS(Data!X:X,Data!$AC:$AC,$J8),$I8=2,SUMIFS(Data!X:X,Data!$AD:$AD,$J8),$I8=3,SUMIFS(Data!X:X,Data!$AD:$AD,$J8))</f>
        <v>0</v>
      </c>
      <c r="M8" s="127" cm="1">
        <f t="array" ref="M8">_xlfn.IFS($I8=0,SUMIFS(Data!Y:Y,Data!$AB:$AB,$J8),$I8=1,SUMIFS(Data!Y:Y,Data!$AC:$AC,$J8),$I8=2,SUMIFS(Data!Y:Y,Data!$AD:$AD,$J8),$I8=3,SUMIFS(Data!Y:Y,Data!$AD:$AD,$J8))</f>
        <v>0</v>
      </c>
      <c r="N8" s="127" cm="1">
        <f t="array" ref="N8">_xlfn.IFS($I8=0,SUMIFS(Data!Z:Z,Data!$AB:$AB,$J8),$I8=1,SUMIFS(Data!Z:Z,Data!$AC:$AC,$J8),$I8=2,SUMIFS(Data!Z:Z,Data!$AD:$AD,$J8),$I8=3,SUMIFS(Data!Z:Z,Data!$AD:$AD,$J8))</f>
        <v>0</v>
      </c>
      <c r="O8" s="127" cm="1">
        <f t="array" ref="O8">_xlfn.IFS($I8=0,SUMIFS(Data!AA:AA,Data!$AB:$AB,$J8),$I8=1,SUMIFS(Data!AA:AA,Data!$AC:$AC,$J8),$I8=2,SUMIFS(Data!AA:AA,Data!$AD:$AD,$J8),$I8=3,SUMIFS(Data!AA:AA,Data!$AD:$AD,$J8))</f>
        <v>0</v>
      </c>
    </row>
    <row r="9" spans="2:15">
      <c r="B9" s="115" t="s">
        <v>5</v>
      </c>
      <c r="C9" s="123">
        <f>SUMIFS(Data!F:F,Data!AB:AB,Resultattabeller!$B9)/10^6</f>
        <v>0</v>
      </c>
      <c r="D9" s="127">
        <f>SUMIFS(Data!X:X,Data!$AB:$AB,Resultattabeller!$B9)</f>
        <v>0</v>
      </c>
      <c r="E9" s="127">
        <f>SUMIFS(Data!Y:Y,Data!$AB:$AB,Resultattabeller!$B9)</f>
        <v>0</v>
      </c>
      <c r="F9" s="127">
        <f>SUMIFS(Data!Z:Z,Data!$AB:$AB,Resultattabeller!$B9)</f>
        <v>0</v>
      </c>
      <c r="G9" s="127">
        <f>SUMIFS(Data!AA:AA,Data!$AB:$AB,Resultattabeller!$B9)</f>
        <v>0</v>
      </c>
      <c r="I9">
        <f t="shared" si="0"/>
        <v>3</v>
      </c>
      <c r="J9" s="116" t="s">
        <v>527</v>
      </c>
      <c r="K9" s="121" cm="1">
        <f t="array" ref="K9">_xlfn.IFS($I9=0,SUMIFS(Data!F:F,Data!$AB:$AB,$J9),$I9=1,SUMIFS(Data!F:F,Data!$AC:$AC,$J9),$I9=2,SUMIFS(Data!F:F,Data!$AD:$AD,$J9),I9=3,SUMIFS(Data!F:F,Data!$AD:$AD,$J9))/10^6</f>
        <v>0</v>
      </c>
      <c r="L9" s="128" cm="1">
        <f t="array" ref="L9">_xlfn.IFS($I9=0,SUMIFS(Data!X:X,Data!$AB:$AB,$J9),$I9=1,SUMIFS(Data!X:X,Data!$AC:$AC,$J9),$I9=2,SUMIFS(Data!X:X,Data!$AD:$AD,$J9),$I9=3,SUMIFS(Data!X:X,Data!$AD:$AD,$J9))</f>
        <v>0</v>
      </c>
      <c r="M9" s="128" cm="1">
        <f t="array" ref="M9">_xlfn.IFS($I9=0,SUMIFS(Data!Y:Y,Data!$AB:$AB,$J9),$I9=1,SUMIFS(Data!Y:Y,Data!$AC:$AC,$J9),$I9=2,SUMIFS(Data!Y:Y,Data!$AD:$AD,$J9),$I9=3,SUMIFS(Data!Y:Y,Data!$AD:$AD,$J9))</f>
        <v>0</v>
      </c>
      <c r="N9" s="128" cm="1">
        <f t="array" ref="N9">_xlfn.IFS($I9=0,SUMIFS(Data!Z:Z,Data!$AB:$AB,$J9),$I9=1,SUMIFS(Data!Z:Z,Data!$AC:$AC,$J9),$I9=2,SUMIFS(Data!Z:Z,Data!$AD:$AD,$J9),$I9=3,SUMIFS(Data!Z:Z,Data!$AD:$AD,$J9))</f>
        <v>0</v>
      </c>
      <c r="O9" s="128" cm="1">
        <f t="array" ref="O9">_xlfn.IFS($I9=0,SUMIFS(Data!AA:AA,Data!$AB:$AB,$J9),$I9=1,SUMIFS(Data!AA:AA,Data!$AC:$AC,$J9),$I9=2,SUMIFS(Data!AA:AA,Data!$AD:$AD,$J9),$I9=3,SUMIFS(Data!AA:AA,Data!$AD:$AD,$J9))</f>
        <v>0</v>
      </c>
    </row>
    <row r="10" spans="2:15">
      <c r="B10" s="116" t="s">
        <v>6</v>
      </c>
      <c r="C10" s="124">
        <f>SUMIFS(Data!F:F,Data!AB:AB,Resultattabeller!$B10)/10^6</f>
        <v>0</v>
      </c>
      <c r="D10" s="128">
        <f>SUMIFS(Data!X:X,Data!$AB:$AB,Resultattabeller!$B10)</f>
        <v>0</v>
      </c>
      <c r="E10" s="128">
        <f>SUMIFS(Data!Y:Y,Data!$AB:$AB,Resultattabeller!$B10)</f>
        <v>0</v>
      </c>
      <c r="F10" s="128">
        <f>SUMIFS(Data!Z:Z,Data!$AB:$AB,Resultattabeller!$B10)</f>
        <v>0</v>
      </c>
      <c r="G10" s="128">
        <f>SUMIFS(Data!AA:AA,Data!$AB:$AB,Resultattabeller!$B10)</f>
        <v>0</v>
      </c>
      <c r="I10">
        <f t="shared" si="0"/>
        <v>3</v>
      </c>
      <c r="J10" s="115" t="s">
        <v>531</v>
      </c>
      <c r="K10" s="120" cm="1">
        <f t="array" ref="K10">_xlfn.IFS($I10=0,SUMIFS(Data!F:F,Data!$AB:$AB,$J10),$I10=1,SUMIFS(Data!F:F,Data!$AC:$AC,$J10),$I10=2,SUMIFS(Data!F:F,Data!$AD:$AD,$J10),I10=3,SUMIFS(Data!F:F,Data!$AD:$AD,$J10))/10^6</f>
        <v>0</v>
      </c>
      <c r="L10" s="127" cm="1">
        <f t="array" ref="L10">_xlfn.IFS($I10=0,SUMIFS(Data!X:X,Data!$AB:$AB,$J10),$I10=1,SUMIFS(Data!X:X,Data!$AC:$AC,$J10),$I10=2,SUMIFS(Data!X:X,Data!$AD:$AD,$J10),$I10=3,SUMIFS(Data!X:X,Data!$AD:$AD,$J10))</f>
        <v>0</v>
      </c>
      <c r="M10" s="127" cm="1">
        <f t="array" ref="M10">_xlfn.IFS($I10=0,SUMIFS(Data!Y:Y,Data!$AB:$AB,$J10),$I10=1,SUMIFS(Data!Y:Y,Data!$AC:$AC,$J10),$I10=2,SUMIFS(Data!Y:Y,Data!$AD:$AD,$J10),$I10=3,SUMIFS(Data!Y:Y,Data!$AD:$AD,$J10))</f>
        <v>0</v>
      </c>
      <c r="N10" s="127" cm="1">
        <f t="array" ref="N10">_xlfn.IFS($I10=0,SUMIFS(Data!Z:Z,Data!$AB:$AB,$J10),$I10=1,SUMIFS(Data!Z:Z,Data!$AC:$AC,$J10),$I10=2,SUMIFS(Data!Z:Z,Data!$AD:$AD,$J10),$I10=3,SUMIFS(Data!Z:Z,Data!$AD:$AD,$J10))</f>
        <v>0</v>
      </c>
      <c r="O10" s="127" cm="1">
        <f t="array" ref="O10">_xlfn.IFS($I10=0,SUMIFS(Data!AA:AA,Data!$AB:$AB,$J10),$I10=1,SUMIFS(Data!AA:AA,Data!$AC:$AC,$J10),$I10=2,SUMIFS(Data!AA:AA,Data!$AD:$AD,$J10),$I10=3,SUMIFS(Data!AA:AA,Data!$AD:$AD,$J10))</f>
        <v>0</v>
      </c>
    </row>
    <row r="11" spans="2:15">
      <c r="B11" s="115" t="s">
        <v>7</v>
      </c>
      <c r="C11" s="123">
        <f>SUMIFS(Data!F:F,Data!AB:AB,Resultattabeller!$B11)/10^6</f>
        <v>0</v>
      </c>
      <c r="D11" s="127">
        <f>SUMIFS(Data!X:X,Data!$AB:$AB,Resultattabeller!$B11)</f>
        <v>0</v>
      </c>
      <c r="E11" s="127">
        <f>SUMIFS(Data!Y:Y,Data!$AB:$AB,Resultattabeller!$B11)</f>
        <v>0</v>
      </c>
      <c r="F11" s="127">
        <f>SUMIFS(Data!Z:Z,Data!$AB:$AB,Resultattabeller!$B11)</f>
        <v>0</v>
      </c>
      <c r="G11" s="127">
        <f>SUMIFS(Data!AA:AA,Data!$AB:$AB,Resultattabeller!$B11)</f>
        <v>0</v>
      </c>
      <c r="I11">
        <f t="shared" si="0"/>
        <v>3</v>
      </c>
      <c r="J11" s="116" t="s">
        <v>535</v>
      </c>
      <c r="K11" s="121" cm="1">
        <f t="array" ref="K11">_xlfn.IFS($I11=0,SUMIFS(Data!F:F,Data!$AB:$AB,$J11),$I11=1,SUMIFS(Data!F:F,Data!$AC:$AC,$J11),$I11=2,SUMIFS(Data!F:F,Data!$AD:$AD,$J11),I11=3,SUMIFS(Data!F:F,Data!$AD:$AD,$J11))/10^6</f>
        <v>0</v>
      </c>
      <c r="L11" s="128" cm="1">
        <f t="array" ref="L11">_xlfn.IFS($I11=0,SUMIFS(Data!X:X,Data!$AB:$AB,$J11),$I11=1,SUMIFS(Data!X:X,Data!$AC:$AC,$J11),$I11=2,SUMIFS(Data!X:X,Data!$AD:$AD,$J11),$I11=3,SUMIFS(Data!X:X,Data!$AD:$AD,$J11))</f>
        <v>0</v>
      </c>
      <c r="M11" s="128" cm="1">
        <f t="array" ref="M11">_xlfn.IFS($I11=0,SUMIFS(Data!Y:Y,Data!$AB:$AB,$J11),$I11=1,SUMIFS(Data!Y:Y,Data!$AC:$AC,$J11),$I11=2,SUMIFS(Data!Y:Y,Data!$AD:$AD,$J11),$I11=3,SUMIFS(Data!Y:Y,Data!$AD:$AD,$J11))</f>
        <v>0</v>
      </c>
      <c r="N11" s="128" cm="1">
        <f t="array" ref="N11">_xlfn.IFS($I11=0,SUMIFS(Data!Z:Z,Data!$AB:$AB,$J11),$I11=1,SUMIFS(Data!Z:Z,Data!$AC:$AC,$J11),$I11=2,SUMIFS(Data!Z:Z,Data!$AD:$AD,$J11),$I11=3,SUMIFS(Data!Z:Z,Data!$AD:$AD,$J11))</f>
        <v>0</v>
      </c>
      <c r="O11" s="128" cm="1">
        <f t="array" ref="O11">_xlfn.IFS($I11=0,SUMIFS(Data!AA:AA,Data!$AB:$AB,$J11),$I11=1,SUMIFS(Data!AA:AA,Data!$AC:$AC,$J11),$I11=2,SUMIFS(Data!AA:AA,Data!$AD:$AD,$J11),$I11=3,SUMIFS(Data!AA:AA,Data!$AD:$AD,$J11))</f>
        <v>0</v>
      </c>
    </row>
    <row r="12" spans="2:15">
      <c r="B12" s="116" t="s">
        <v>8</v>
      </c>
      <c r="C12" s="124">
        <f>SUMIFS(Data!F:F,Data!AB:AB,Resultattabeller!$B12)/10^6</f>
        <v>0</v>
      </c>
      <c r="D12" s="128">
        <f>SUMIFS(Data!X:X,Data!$AB:$AB,Resultattabeller!$B12)</f>
        <v>0</v>
      </c>
      <c r="E12" s="128">
        <f>SUMIFS(Data!Y:Y,Data!$AB:$AB,Resultattabeller!$B12)</f>
        <v>0</v>
      </c>
      <c r="F12" s="128">
        <f>SUMIFS(Data!Z:Z,Data!$AB:$AB,Resultattabeller!$B12)</f>
        <v>0</v>
      </c>
      <c r="G12" s="128">
        <f>SUMIFS(Data!AA:AA,Data!$AB:$AB,Resultattabeller!$B12)</f>
        <v>0</v>
      </c>
      <c r="I12">
        <f t="shared" si="0"/>
        <v>3</v>
      </c>
      <c r="J12" s="115" t="s">
        <v>539</v>
      </c>
      <c r="K12" s="120" cm="1">
        <f t="array" ref="K12">_xlfn.IFS($I12=0,SUMIFS(Data!F:F,Data!$AB:$AB,$J12),$I12=1,SUMIFS(Data!F:F,Data!$AC:$AC,$J12),$I12=2,SUMIFS(Data!F:F,Data!$AD:$AD,$J12),I12=3,SUMIFS(Data!F:F,Data!$AD:$AD,$J12))/10^6</f>
        <v>0</v>
      </c>
      <c r="L12" s="127" cm="1">
        <f t="array" ref="L12">_xlfn.IFS($I12=0,SUMIFS(Data!X:X,Data!$AB:$AB,$J12),$I12=1,SUMIFS(Data!X:X,Data!$AC:$AC,$J12),$I12=2,SUMIFS(Data!X:X,Data!$AD:$AD,$J12),$I12=3,SUMIFS(Data!X:X,Data!$AD:$AD,$J12))</f>
        <v>0</v>
      </c>
      <c r="M12" s="127" cm="1">
        <f t="array" ref="M12">_xlfn.IFS($I12=0,SUMIFS(Data!Y:Y,Data!$AB:$AB,$J12),$I12=1,SUMIFS(Data!Y:Y,Data!$AC:$AC,$J12),$I12=2,SUMIFS(Data!Y:Y,Data!$AD:$AD,$J12),$I12=3,SUMIFS(Data!Y:Y,Data!$AD:$AD,$J12))</f>
        <v>0</v>
      </c>
      <c r="N12" s="127" cm="1">
        <f t="array" ref="N12">_xlfn.IFS($I12=0,SUMIFS(Data!Z:Z,Data!$AB:$AB,$J12),$I12=1,SUMIFS(Data!Z:Z,Data!$AC:$AC,$J12),$I12=2,SUMIFS(Data!Z:Z,Data!$AD:$AD,$J12),$I12=3,SUMIFS(Data!Z:Z,Data!$AD:$AD,$J12))</f>
        <v>0</v>
      </c>
      <c r="O12" s="127" cm="1">
        <f t="array" ref="O12">_xlfn.IFS($I12=0,SUMIFS(Data!AA:AA,Data!$AB:$AB,$J12),$I12=1,SUMIFS(Data!AA:AA,Data!$AC:$AC,$J12),$I12=2,SUMIFS(Data!AA:AA,Data!$AD:$AD,$J12),$I12=3,SUMIFS(Data!AA:AA,Data!$AD:$AD,$J12))</f>
        <v>0</v>
      </c>
    </row>
    <row r="13" spans="2:15">
      <c r="B13" s="115" t="s">
        <v>9</v>
      </c>
      <c r="C13" s="123">
        <f>SUMIFS(Data!F:F,Data!AB:AB,Resultattabeller!$B13)/10^6</f>
        <v>0</v>
      </c>
      <c r="D13" s="127">
        <f>SUMIFS(Data!X:X,Data!$AB:$AB,Resultattabeller!$B13)</f>
        <v>0</v>
      </c>
      <c r="E13" s="127">
        <f>SUMIFS(Data!Y:Y,Data!$AB:$AB,Resultattabeller!$B13)</f>
        <v>0</v>
      </c>
      <c r="F13" s="127">
        <f>SUMIFS(Data!Z:Z,Data!$AB:$AB,Resultattabeller!$B13)</f>
        <v>0</v>
      </c>
      <c r="G13" s="127">
        <f>SUMIFS(Data!AA:AA,Data!$AB:$AB,Resultattabeller!$B13)</f>
        <v>0</v>
      </c>
      <c r="I13">
        <f t="shared" si="0"/>
        <v>3</v>
      </c>
      <c r="J13" s="116" t="s">
        <v>543</v>
      </c>
      <c r="K13" s="121" cm="1">
        <f t="array" ref="K13">_xlfn.IFS($I13=0,SUMIFS(Data!F:F,Data!$AB:$AB,$J13),$I13=1,SUMIFS(Data!F:F,Data!$AC:$AC,$J13),$I13=2,SUMIFS(Data!F:F,Data!$AD:$AD,$J13),I13=3,SUMIFS(Data!F:F,Data!$AD:$AD,$J13))/10^6</f>
        <v>0</v>
      </c>
      <c r="L13" s="128" cm="1">
        <f t="array" ref="L13">_xlfn.IFS($I13=0,SUMIFS(Data!X:X,Data!$AB:$AB,$J13),$I13=1,SUMIFS(Data!X:X,Data!$AC:$AC,$J13),$I13=2,SUMIFS(Data!X:X,Data!$AD:$AD,$J13),$I13=3,SUMIFS(Data!X:X,Data!$AD:$AD,$J13))</f>
        <v>0</v>
      </c>
      <c r="M13" s="128" cm="1">
        <f t="array" ref="M13">_xlfn.IFS($I13=0,SUMIFS(Data!Y:Y,Data!$AB:$AB,$J13),$I13=1,SUMIFS(Data!Y:Y,Data!$AC:$AC,$J13),$I13=2,SUMIFS(Data!Y:Y,Data!$AD:$AD,$J13),$I13=3,SUMIFS(Data!Y:Y,Data!$AD:$AD,$J13))</f>
        <v>0</v>
      </c>
      <c r="N13" s="128" cm="1">
        <f t="array" ref="N13">_xlfn.IFS($I13=0,SUMIFS(Data!Z:Z,Data!$AB:$AB,$J13),$I13=1,SUMIFS(Data!Z:Z,Data!$AC:$AC,$J13),$I13=2,SUMIFS(Data!Z:Z,Data!$AD:$AD,$J13),$I13=3,SUMIFS(Data!Z:Z,Data!$AD:$AD,$J13))</f>
        <v>0</v>
      </c>
      <c r="O13" s="128" cm="1">
        <f t="array" ref="O13">_xlfn.IFS($I13=0,SUMIFS(Data!AA:AA,Data!$AB:$AB,$J13),$I13=1,SUMIFS(Data!AA:AA,Data!$AC:$AC,$J13),$I13=2,SUMIFS(Data!AA:AA,Data!$AD:$AD,$J13),$I13=3,SUMIFS(Data!AA:AA,Data!$AD:$AD,$J13))</f>
        <v>0</v>
      </c>
    </row>
    <row r="14" spans="2:15">
      <c r="B14" s="116" t="s">
        <v>10</v>
      </c>
      <c r="C14" s="124">
        <f>SUMIFS(Data!F:F,Data!AB:AB,Resultattabeller!$B14)/10^6</f>
        <v>0</v>
      </c>
      <c r="D14" s="128">
        <f>SUMIFS(Data!X:X,Data!$AB:$AB,Resultattabeller!$B14)</f>
        <v>0</v>
      </c>
      <c r="E14" s="128">
        <f>SUMIFS(Data!Y:Y,Data!$AB:$AB,Resultattabeller!$B14)</f>
        <v>0</v>
      </c>
      <c r="F14" s="128">
        <f>SUMIFS(Data!Z:Z,Data!$AB:$AB,Resultattabeller!$B14)</f>
        <v>0</v>
      </c>
      <c r="G14" s="128">
        <f>SUMIFS(Data!AA:AA,Data!$AB:$AB,Resultattabeller!$B14)</f>
        <v>0</v>
      </c>
      <c r="I14">
        <f t="shared" si="0"/>
        <v>3</v>
      </c>
      <c r="J14" s="115" t="s">
        <v>546</v>
      </c>
      <c r="K14" s="120" cm="1">
        <f t="array" ref="K14">_xlfn.IFS($I14=0,SUMIFS(Data!F:F,Data!$AB:$AB,$J14),$I14=1,SUMIFS(Data!F:F,Data!$AC:$AC,$J14),$I14=2,SUMIFS(Data!F:F,Data!$AD:$AD,$J14),I14=3,SUMIFS(Data!F:F,Data!$AD:$AD,$J14))/10^6</f>
        <v>0</v>
      </c>
      <c r="L14" s="127" cm="1">
        <f t="array" ref="L14">_xlfn.IFS($I14=0,SUMIFS(Data!X:X,Data!$AB:$AB,$J14),$I14=1,SUMIFS(Data!X:X,Data!$AC:$AC,$J14),$I14=2,SUMIFS(Data!X:X,Data!$AD:$AD,$J14),$I14=3,SUMIFS(Data!X:X,Data!$AD:$AD,$J14))</f>
        <v>0</v>
      </c>
      <c r="M14" s="127" cm="1">
        <f t="array" ref="M14">_xlfn.IFS($I14=0,SUMIFS(Data!Y:Y,Data!$AB:$AB,$J14),$I14=1,SUMIFS(Data!Y:Y,Data!$AC:$AC,$J14),$I14=2,SUMIFS(Data!Y:Y,Data!$AD:$AD,$J14),$I14=3,SUMIFS(Data!Y:Y,Data!$AD:$AD,$J14))</f>
        <v>0</v>
      </c>
      <c r="N14" s="127" cm="1">
        <f t="array" ref="N14">_xlfn.IFS($I14=0,SUMIFS(Data!Z:Z,Data!$AB:$AB,$J14),$I14=1,SUMIFS(Data!Z:Z,Data!$AC:$AC,$J14),$I14=2,SUMIFS(Data!Z:Z,Data!$AD:$AD,$J14),$I14=3,SUMIFS(Data!Z:Z,Data!$AD:$AD,$J14))</f>
        <v>0</v>
      </c>
      <c r="O14" s="127" cm="1">
        <f t="array" ref="O14">_xlfn.IFS($I14=0,SUMIFS(Data!AA:AA,Data!$AB:$AB,$J14),$I14=1,SUMIFS(Data!AA:AA,Data!$AC:$AC,$J14),$I14=2,SUMIFS(Data!AA:AA,Data!$AD:$AD,$J14),$I14=3,SUMIFS(Data!AA:AA,Data!$AD:$AD,$J14))</f>
        <v>0</v>
      </c>
    </row>
    <row r="15" spans="2:15" ht="15" thickBot="1">
      <c r="B15" s="115" t="s">
        <v>455</v>
      </c>
      <c r="C15" s="123">
        <f>SUMIFS(Data!F:F,Data!AB:AB,Resultattabeller!$B15)/10^6</f>
        <v>0</v>
      </c>
      <c r="D15" s="127">
        <f>SUMIFS(Data!X:X,Data!$AB:$AB,Resultattabeller!$B15)</f>
        <v>0</v>
      </c>
      <c r="E15" s="127">
        <f>SUMIFS(Data!Y:Y,Data!$AB:$AB,Resultattabeller!$B15)</f>
        <v>0</v>
      </c>
      <c r="F15" s="127">
        <f>SUMIFS(Data!Z:Z,Data!$AB:$AB,Resultattabeller!$B15)</f>
        <v>0</v>
      </c>
      <c r="G15" s="127">
        <f>SUMIFS(Data!AA:AA,Data!$AB:$AB,Resultattabeller!$B15)</f>
        <v>0</v>
      </c>
      <c r="I15">
        <f t="shared" si="0"/>
        <v>3</v>
      </c>
      <c r="J15" s="116" t="s">
        <v>549</v>
      </c>
      <c r="K15" s="121" cm="1">
        <f t="array" ref="K15">_xlfn.IFS($I15=0,SUMIFS(Data!F:F,Data!$AB:$AB,$J15),$I15=1,SUMIFS(Data!F:F,Data!$AC:$AC,$J15),$I15=2,SUMIFS(Data!F:F,Data!$AD:$AD,$J15),I15=3,SUMIFS(Data!F:F,Data!$AD:$AD,$J15))/10^6</f>
        <v>0</v>
      </c>
      <c r="L15" s="128" cm="1">
        <f t="array" ref="L15">_xlfn.IFS($I15=0,SUMIFS(Data!X:X,Data!$AB:$AB,$J15),$I15=1,SUMIFS(Data!X:X,Data!$AC:$AC,$J15),$I15=2,SUMIFS(Data!X:X,Data!$AD:$AD,$J15),$I15=3,SUMIFS(Data!X:X,Data!$AD:$AD,$J15))</f>
        <v>0</v>
      </c>
      <c r="M15" s="128" cm="1">
        <f t="array" ref="M15">_xlfn.IFS($I15=0,SUMIFS(Data!Y:Y,Data!$AB:$AB,$J15),$I15=1,SUMIFS(Data!Y:Y,Data!$AC:$AC,$J15),$I15=2,SUMIFS(Data!Y:Y,Data!$AD:$AD,$J15),$I15=3,SUMIFS(Data!Y:Y,Data!$AD:$AD,$J15))</f>
        <v>0</v>
      </c>
      <c r="N15" s="128" cm="1">
        <f t="array" ref="N15">_xlfn.IFS($I15=0,SUMIFS(Data!Z:Z,Data!$AB:$AB,$J15),$I15=1,SUMIFS(Data!Z:Z,Data!$AC:$AC,$J15),$I15=2,SUMIFS(Data!Z:Z,Data!$AD:$AD,$J15),$I15=3,SUMIFS(Data!Z:Z,Data!$AD:$AD,$J15))</f>
        <v>0</v>
      </c>
      <c r="O15" s="128" cm="1">
        <f t="array" ref="O15">_xlfn.IFS($I15=0,SUMIFS(Data!AA:AA,Data!$AB:$AB,$J15),$I15=1,SUMIFS(Data!AA:AA,Data!$AC:$AC,$J15),$I15=2,SUMIFS(Data!AA:AA,Data!$AD:$AD,$J15),$I15=3,SUMIFS(Data!AA:AA,Data!$AD:$AD,$J15))</f>
        <v>0</v>
      </c>
    </row>
    <row r="16" spans="2:15">
      <c r="B16" s="117" t="s">
        <v>1788</v>
      </c>
      <c r="C16" s="125">
        <f>SUM(C6:C15)</f>
        <v>0</v>
      </c>
      <c r="D16" s="129">
        <f t="shared" ref="D16:G16" si="1">SUM(D6:D15)</f>
        <v>0</v>
      </c>
      <c r="E16" s="129">
        <f t="shared" si="1"/>
        <v>0</v>
      </c>
      <c r="F16" s="129">
        <f t="shared" si="1"/>
        <v>0</v>
      </c>
      <c r="G16" s="129">
        <f t="shared" si="1"/>
        <v>0</v>
      </c>
      <c r="I16">
        <f t="shared" si="0"/>
        <v>3</v>
      </c>
      <c r="J16" s="115" t="s">
        <v>553</v>
      </c>
      <c r="K16" s="120" cm="1">
        <f t="array" ref="K16">_xlfn.IFS($I16=0,SUMIFS(Data!F:F,Data!$AB:$AB,$J16),$I16=1,SUMIFS(Data!F:F,Data!$AC:$AC,$J16),$I16=2,SUMIFS(Data!F:F,Data!$AD:$AD,$J16),I16=3,SUMIFS(Data!F:F,Data!$AD:$AD,$J16))/10^6</f>
        <v>0</v>
      </c>
      <c r="L16" s="127" cm="1">
        <f t="array" ref="L16">_xlfn.IFS($I16=0,SUMIFS(Data!X:X,Data!$AB:$AB,$J16),$I16=1,SUMIFS(Data!X:X,Data!$AC:$AC,$J16),$I16=2,SUMIFS(Data!X:X,Data!$AD:$AD,$J16),$I16=3,SUMIFS(Data!X:X,Data!$AD:$AD,$J16))</f>
        <v>0</v>
      </c>
      <c r="M16" s="127" cm="1">
        <f t="array" ref="M16">_xlfn.IFS($I16=0,SUMIFS(Data!Y:Y,Data!$AB:$AB,$J16),$I16=1,SUMIFS(Data!Y:Y,Data!$AC:$AC,$J16),$I16=2,SUMIFS(Data!Y:Y,Data!$AD:$AD,$J16),$I16=3,SUMIFS(Data!Y:Y,Data!$AD:$AD,$J16))</f>
        <v>0</v>
      </c>
      <c r="N16" s="127" cm="1">
        <f t="array" ref="N16">_xlfn.IFS($I16=0,SUMIFS(Data!Z:Z,Data!$AB:$AB,$J16),$I16=1,SUMIFS(Data!Z:Z,Data!$AC:$AC,$J16),$I16=2,SUMIFS(Data!Z:Z,Data!$AD:$AD,$J16),$I16=3,SUMIFS(Data!Z:Z,Data!$AD:$AD,$J16))</f>
        <v>0</v>
      </c>
      <c r="O16" s="127" cm="1">
        <f t="array" ref="O16">_xlfn.IFS($I16=0,SUMIFS(Data!AA:AA,Data!$AB:$AB,$J16),$I16=1,SUMIFS(Data!AA:AA,Data!$AC:$AC,$J16),$I16=2,SUMIFS(Data!AA:AA,Data!$AD:$AD,$J16),$I16=3,SUMIFS(Data!AA:AA,Data!$AD:$AD,$J16))</f>
        <v>0</v>
      </c>
    </row>
    <row r="17" spans="2:15">
      <c r="I17">
        <f t="shared" si="0"/>
        <v>3</v>
      </c>
      <c r="J17" s="116" t="s">
        <v>556</v>
      </c>
      <c r="K17" s="121" cm="1">
        <f t="array" ref="K17">_xlfn.IFS($I17=0,SUMIFS(Data!F:F,Data!$AB:$AB,$J17),$I17=1,SUMIFS(Data!F:F,Data!$AC:$AC,$J17),$I17=2,SUMIFS(Data!F:F,Data!$AD:$AD,$J17),I17=3,SUMIFS(Data!F:F,Data!$AD:$AD,$J17))/10^6</f>
        <v>0</v>
      </c>
      <c r="L17" s="128" cm="1">
        <f t="array" ref="L17">_xlfn.IFS($I17=0,SUMIFS(Data!X:X,Data!$AB:$AB,$J17),$I17=1,SUMIFS(Data!X:X,Data!$AC:$AC,$J17),$I17=2,SUMIFS(Data!X:X,Data!$AD:$AD,$J17),$I17=3,SUMIFS(Data!X:X,Data!$AD:$AD,$J17))</f>
        <v>0</v>
      </c>
      <c r="M17" s="128" cm="1">
        <f t="array" ref="M17">_xlfn.IFS($I17=0,SUMIFS(Data!Y:Y,Data!$AB:$AB,$J17),$I17=1,SUMIFS(Data!Y:Y,Data!$AC:$AC,$J17),$I17=2,SUMIFS(Data!Y:Y,Data!$AD:$AD,$J17),$I17=3,SUMIFS(Data!Y:Y,Data!$AD:$AD,$J17))</f>
        <v>0</v>
      </c>
      <c r="N17" s="128" cm="1">
        <f t="array" ref="N17">_xlfn.IFS($I17=0,SUMIFS(Data!Z:Z,Data!$AB:$AB,$J17),$I17=1,SUMIFS(Data!Z:Z,Data!$AC:$AC,$J17),$I17=2,SUMIFS(Data!Z:Z,Data!$AD:$AD,$J17),$I17=3,SUMIFS(Data!Z:Z,Data!$AD:$AD,$J17))</f>
        <v>0</v>
      </c>
      <c r="O17" s="128" cm="1">
        <f t="array" ref="O17">_xlfn.IFS($I17=0,SUMIFS(Data!AA:AA,Data!$AB:$AB,$J17),$I17=1,SUMIFS(Data!AA:AA,Data!$AC:$AC,$J17),$I17=2,SUMIFS(Data!AA:AA,Data!$AD:$AD,$J17),$I17=3,SUMIFS(Data!AA:AA,Data!$AD:$AD,$J17))</f>
        <v>0</v>
      </c>
    </row>
    <row r="18" spans="2:15">
      <c r="I18">
        <f t="shared" si="0"/>
        <v>1</v>
      </c>
      <c r="J18" s="133" t="s">
        <v>57</v>
      </c>
      <c r="K18" s="134" cm="1">
        <f t="array" ref="K18">_xlfn.IFS($I18=0,SUMIFS(Data!F:F,Data!$AB:$AB,$J18),$I18=1,SUMIFS(Data!F:F,Data!$AC:$AC,$J18),$I18=2,SUMIFS(Data!F:F,Data!$AD:$AD,$J18),I18=3,SUMIFS(Data!F:F,Data!$AD:$AD,$J18))/10^6</f>
        <v>0</v>
      </c>
      <c r="L18" s="135" cm="1">
        <f t="array" ref="L18">_xlfn.IFS($I18=0,SUMIFS(Data!X:X,Data!$AB:$AB,$J18),$I18=1,SUMIFS(Data!X:X,Data!$AC:$AC,$J18),$I18=2,SUMIFS(Data!X:X,Data!$AD:$AD,$J18),$I18=3,SUMIFS(Data!X:X,Data!$AD:$AD,$J18))</f>
        <v>0</v>
      </c>
      <c r="M18" s="135" cm="1">
        <f t="array" ref="M18">_xlfn.IFS($I18=0,SUMIFS(Data!Y:Y,Data!$AB:$AB,$J18),$I18=1,SUMIFS(Data!Y:Y,Data!$AC:$AC,$J18),$I18=2,SUMIFS(Data!Y:Y,Data!$AD:$AD,$J18),$I18=3,SUMIFS(Data!Y:Y,Data!$AD:$AD,$J18))</f>
        <v>0</v>
      </c>
      <c r="N18" s="135" cm="1">
        <f t="array" ref="N18">_xlfn.IFS($I18=0,SUMIFS(Data!Z:Z,Data!$AB:$AB,$J18),$I18=1,SUMIFS(Data!Z:Z,Data!$AC:$AC,$J18),$I18=2,SUMIFS(Data!Z:Z,Data!$AD:$AD,$J18),$I18=3,SUMIFS(Data!Z:Z,Data!$AD:$AD,$J18))</f>
        <v>0</v>
      </c>
      <c r="O18" s="135" cm="1">
        <f t="array" ref="O18">_xlfn.IFS($I18=0,SUMIFS(Data!AA:AA,Data!$AB:$AB,$J18),$I18=1,SUMIFS(Data!AA:AA,Data!$AC:$AC,$J18),$I18=2,SUMIFS(Data!AA:AA,Data!$AD:$AD,$J18),$I18=3,SUMIFS(Data!AA:AA,Data!$AD:$AD,$J18))</f>
        <v>0</v>
      </c>
    </row>
    <row r="19" spans="2:15" ht="15" thickBot="1">
      <c r="B19" s="112" t="s">
        <v>1794</v>
      </c>
      <c r="C19" s="113" t="s">
        <v>1772</v>
      </c>
      <c r="D19" s="113" t="s">
        <v>1793</v>
      </c>
      <c r="E19" s="113" t="s">
        <v>1792</v>
      </c>
      <c r="F19" s="113" t="s">
        <v>1791</v>
      </c>
      <c r="G19" s="113" t="s">
        <v>1790</v>
      </c>
      <c r="I19">
        <f t="shared" si="0"/>
        <v>3</v>
      </c>
      <c r="J19" s="116" t="s">
        <v>559</v>
      </c>
      <c r="K19" s="121" cm="1">
        <f t="array" ref="K19">_xlfn.IFS($I19=0,SUMIFS(Data!F:F,Data!$AB:$AB,$J19),$I19=1,SUMIFS(Data!F:F,Data!$AC:$AC,$J19),$I19=2,SUMIFS(Data!F:F,Data!$AD:$AD,$J19),I19=3,SUMIFS(Data!F:F,Data!$AD:$AD,$J19))/10^6</f>
        <v>0</v>
      </c>
      <c r="L19" s="128" cm="1">
        <f t="array" ref="L19">_xlfn.IFS($I19=0,SUMIFS(Data!X:X,Data!$AB:$AB,$J19),$I19=1,SUMIFS(Data!X:X,Data!$AC:$AC,$J19),$I19=2,SUMIFS(Data!X:X,Data!$AD:$AD,$J19),$I19=3,SUMIFS(Data!X:X,Data!$AD:$AD,$J19))</f>
        <v>0</v>
      </c>
      <c r="M19" s="128" cm="1">
        <f t="array" ref="M19">_xlfn.IFS($I19=0,SUMIFS(Data!Y:Y,Data!$AB:$AB,$J19),$I19=1,SUMIFS(Data!Y:Y,Data!$AC:$AC,$J19),$I19=2,SUMIFS(Data!Y:Y,Data!$AD:$AD,$J19),$I19=3,SUMIFS(Data!Y:Y,Data!$AD:$AD,$J19))</f>
        <v>0</v>
      </c>
      <c r="N19" s="128" cm="1">
        <f t="array" ref="N19">_xlfn.IFS($I19=0,SUMIFS(Data!Z:Z,Data!$AB:$AB,$J19),$I19=1,SUMIFS(Data!Z:Z,Data!$AC:$AC,$J19),$I19=2,SUMIFS(Data!Z:Z,Data!$AD:$AD,$J19),$I19=3,SUMIFS(Data!Z:Z,Data!$AD:$AD,$J19))</f>
        <v>0</v>
      </c>
      <c r="O19" s="128" cm="1">
        <f t="array" ref="O19">_xlfn.IFS($I19=0,SUMIFS(Data!AA:AA,Data!$AB:$AB,$J19),$I19=1,SUMIFS(Data!AA:AA,Data!$AC:$AC,$J19),$I19=2,SUMIFS(Data!AA:AA,Data!$AD:$AD,$J19),$I19=3,SUMIFS(Data!AA:AA,Data!$AD:$AD,$J19))</f>
        <v>0</v>
      </c>
    </row>
    <row r="20" spans="2:15" ht="15" thickTop="1">
      <c r="B20" s="118" t="s">
        <v>2</v>
      </c>
      <c r="C20" s="130">
        <f>SUMIFS(Data!F:F,Data!$AB:$AB,Resultattabeller!$B20)/10^6</f>
        <v>0</v>
      </c>
      <c r="D20" s="132">
        <f>SUMIFS(Data!X:X,Data!$AB:$AB,Resultattabeller!$B20)</f>
        <v>0</v>
      </c>
      <c r="E20" s="132">
        <f>SUMIFS(Data!Y:Y,Data!$AB:$AB,Resultattabeller!$B20)</f>
        <v>0</v>
      </c>
      <c r="F20" s="132">
        <f>SUMIFS(Data!Z:Z,Data!$AB:$AB,Resultattabeller!$B20)</f>
        <v>0</v>
      </c>
      <c r="G20" s="132">
        <f>SUMIFS(Data!AA:AA,Data!$AB:$AB,Resultattabeller!$B20)</f>
        <v>0</v>
      </c>
      <c r="I20">
        <f t="shared" si="0"/>
        <v>3</v>
      </c>
      <c r="J20" s="115" t="s">
        <v>589</v>
      </c>
      <c r="K20" s="120" cm="1">
        <f t="array" ref="K20">_xlfn.IFS($I20=0,SUMIFS(Data!F:F,Data!$AB:$AB,$J20),$I20=1,SUMIFS(Data!F:F,Data!$AC:$AC,$J20),$I20=2,SUMIFS(Data!F:F,Data!$AD:$AD,$J20),I20=3,SUMIFS(Data!F:F,Data!$AD:$AD,$J20))/10^6</f>
        <v>0</v>
      </c>
      <c r="L20" s="127" cm="1">
        <f t="array" ref="L20">_xlfn.IFS($I20=0,SUMIFS(Data!X:X,Data!$AB:$AB,$J20),$I20=1,SUMIFS(Data!X:X,Data!$AC:$AC,$J20),$I20=2,SUMIFS(Data!X:X,Data!$AD:$AD,$J20),$I20=3,SUMIFS(Data!X:X,Data!$AD:$AD,$J20))</f>
        <v>0</v>
      </c>
      <c r="M20" s="127" cm="1">
        <f t="array" ref="M20">_xlfn.IFS($I20=0,SUMIFS(Data!Y:Y,Data!$AB:$AB,$J20),$I20=1,SUMIFS(Data!Y:Y,Data!$AC:$AC,$J20),$I20=2,SUMIFS(Data!Y:Y,Data!$AD:$AD,$J20),$I20=3,SUMIFS(Data!Y:Y,Data!$AD:$AD,$J20))</f>
        <v>0</v>
      </c>
      <c r="N20" s="127" cm="1">
        <f t="array" ref="N20">_xlfn.IFS($I20=0,SUMIFS(Data!Z:Z,Data!$AB:$AB,$J20),$I20=1,SUMIFS(Data!Z:Z,Data!$AC:$AC,$J20),$I20=2,SUMIFS(Data!Z:Z,Data!$AD:$AD,$J20),$I20=3,SUMIFS(Data!Z:Z,Data!$AD:$AD,$J20))</f>
        <v>0</v>
      </c>
      <c r="O20" s="127" cm="1">
        <f t="array" ref="O20">_xlfn.IFS($I20=0,SUMIFS(Data!AA:AA,Data!$AB:$AB,$J20),$I20=1,SUMIFS(Data!AA:AA,Data!$AC:$AC,$J20),$I20=2,SUMIFS(Data!AA:AA,Data!$AD:$AD,$J20),$I20=3,SUMIFS(Data!AA:AA,Data!$AD:$AD,$J20))</f>
        <v>0</v>
      </c>
    </row>
    <row r="21" spans="2:15">
      <c r="B21" s="115" t="s">
        <v>46</v>
      </c>
      <c r="C21" s="120">
        <f>SUMIFS(Data!F:F,Data!$AC:$AC,Resultattabeller!$B21)/10^6</f>
        <v>0</v>
      </c>
      <c r="D21" s="127">
        <f>SUMIFS(Data!X:X,Data!$AC:$AC,Resultattabeller!$B21)</f>
        <v>0</v>
      </c>
      <c r="E21" s="127">
        <f>SUMIFS(Data!Y:Y,Data!$AC:$AC,Resultattabeller!$B21)</f>
        <v>0</v>
      </c>
      <c r="F21" s="127">
        <f>SUMIFS(Data!Z:Z,Data!$AC:$AC,Resultattabeller!$B21)</f>
        <v>0</v>
      </c>
      <c r="G21" s="127">
        <f>SUMIFS(Data!AA:AA,Data!$AC:$AC,Resultattabeller!$B21)</f>
        <v>0</v>
      </c>
      <c r="I21">
        <f t="shared" si="0"/>
        <v>3</v>
      </c>
      <c r="J21" s="116" t="s">
        <v>562</v>
      </c>
      <c r="K21" s="121" cm="1">
        <f t="array" ref="K21">_xlfn.IFS($I21=0,SUMIFS(Data!F:F,Data!$AB:$AB,$J21),$I21=1,SUMIFS(Data!F:F,Data!$AC:$AC,$J21),$I21=2,SUMIFS(Data!F:F,Data!$AD:$AD,$J21),I21=3,SUMIFS(Data!F:F,Data!$AD:$AD,$J21))/10^6</f>
        <v>0</v>
      </c>
      <c r="L21" s="128" cm="1">
        <f t="array" ref="L21">_xlfn.IFS($I21=0,SUMIFS(Data!X:X,Data!$AB:$AB,$J21),$I21=1,SUMIFS(Data!X:X,Data!$AC:$AC,$J21),$I21=2,SUMIFS(Data!X:X,Data!$AD:$AD,$J21),$I21=3,SUMIFS(Data!X:X,Data!$AD:$AD,$J21))</f>
        <v>0</v>
      </c>
      <c r="M21" s="128" cm="1">
        <f t="array" ref="M21">_xlfn.IFS($I21=0,SUMIFS(Data!Y:Y,Data!$AB:$AB,$J21),$I21=1,SUMIFS(Data!Y:Y,Data!$AC:$AC,$J21),$I21=2,SUMIFS(Data!Y:Y,Data!$AD:$AD,$J21),$I21=3,SUMIFS(Data!Y:Y,Data!$AD:$AD,$J21))</f>
        <v>0</v>
      </c>
      <c r="N21" s="128" cm="1">
        <f t="array" ref="N21">_xlfn.IFS($I21=0,SUMIFS(Data!Z:Z,Data!$AB:$AB,$J21),$I21=1,SUMIFS(Data!Z:Z,Data!$AC:$AC,$J21),$I21=2,SUMIFS(Data!Z:Z,Data!$AD:$AD,$J21),$I21=3,SUMIFS(Data!Z:Z,Data!$AD:$AD,$J21))</f>
        <v>0</v>
      </c>
      <c r="O21" s="128" cm="1">
        <f t="array" ref="O21">_xlfn.IFS($I21=0,SUMIFS(Data!AA:AA,Data!$AB:$AB,$J21),$I21=1,SUMIFS(Data!AA:AA,Data!$AC:$AC,$J21),$I21=2,SUMIFS(Data!AA:AA,Data!$AD:$AD,$J21),$I21=3,SUMIFS(Data!AA:AA,Data!$AD:$AD,$J21))</f>
        <v>0</v>
      </c>
    </row>
    <row r="22" spans="2:15">
      <c r="B22" s="116" t="s">
        <v>57</v>
      </c>
      <c r="C22" s="121">
        <f>SUMIFS(Data!F:F,Data!$AC:$AC,Resultattabeller!$B22)/10^6</f>
        <v>0</v>
      </c>
      <c r="D22" s="128">
        <f>SUMIFS(Data!X:X,Data!$AC:$AC,Resultattabeller!$B22)</f>
        <v>0</v>
      </c>
      <c r="E22" s="128">
        <f>SUMIFS(Data!Y:Y,Data!$AC:$AC,Resultattabeller!$B22)</f>
        <v>0</v>
      </c>
      <c r="F22" s="128">
        <f>SUMIFS(Data!Z:Z,Data!$AC:$AC,Resultattabeller!$B22)</f>
        <v>0</v>
      </c>
      <c r="G22" s="128">
        <f>SUMIFS(Data!AA:AA,Data!$AC:$AC,Resultattabeller!$B22)</f>
        <v>0</v>
      </c>
      <c r="I22">
        <f t="shared" si="0"/>
        <v>3</v>
      </c>
      <c r="J22" s="115" t="s">
        <v>565</v>
      </c>
      <c r="K22" s="120" cm="1">
        <f t="array" ref="K22">_xlfn.IFS($I22=0,SUMIFS(Data!F:F,Data!$AB:$AB,$J22),$I22=1,SUMIFS(Data!F:F,Data!$AC:$AC,$J22),$I22=2,SUMIFS(Data!F:F,Data!$AD:$AD,$J22),I22=3,SUMIFS(Data!F:F,Data!$AD:$AD,$J22))/10^6</f>
        <v>0</v>
      </c>
      <c r="L22" s="127" cm="1">
        <f t="array" ref="L22">_xlfn.IFS($I22=0,SUMIFS(Data!X:X,Data!$AB:$AB,$J22),$I22=1,SUMIFS(Data!X:X,Data!$AC:$AC,$J22),$I22=2,SUMIFS(Data!X:X,Data!$AD:$AD,$J22),$I22=3,SUMIFS(Data!X:X,Data!$AD:$AD,$J22))</f>
        <v>0</v>
      </c>
      <c r="M22" s="127" cm="1">
        <f t="array" ref="M22">_xlfn.IFS($I22=0,SUMIFS(Data!Y:Y,Data!$AB:$AB,$J22),$I22=1,SUMIFS(Data!Y:Y,Data!$AC:$AC,$J22),$I22=2,SUMIFS(Data!Y:Y,Data!$AD:$AD,$J22),$I22=3,SUMIFS(Data!Y:Y,Data!$AD:$AD,$J22))</f>
        <v>0</v>
      </c>
      <c r="N22" s="127" cm="1">
        <f t="array" ref="N22">_xlfn.IFS($I22=0,SUMIFS(Data!Z:Z,Data!$AB:$AB,$J22),$I22=1,SUMIFS(Data!Z:Z,Data!$AC:$AC,$J22),$I22=2,SUMIFS(Data!Z:Z,Data!$AD:$AD,$J22),$I22=3,SUMIFS(Data!Z:Z,Data!$AD:$AD,$J22))</f>
        <v>0</v>
      </c>
      <c r="O22" s="127" cm="1">
        <f t="array" ref="O22">_xlfn.IFS($I22=0,SUMIFS(Data!AA:AA,Data!$AB:$AB,$J22),$I22=1,SUMIFS(Data!AA:AA,Data!$AC:$AC,$J22),$I22=2,SUMIFS(Data!AA:AA,Data!$AD:$AD,$J22),$I22=3,SUMIFS(Data!AA:AA,Data!$AD:$AD,$J22))</f>
        <v>0</v>
      </c>
    </row>
    <row r="23" spans="2:15">
      <c r="B23" s="115" t="s">
        <v>69</v>
      </c>
      <c r="C23" s="120">
        <f>SUMIFS(Data!F:F,Data!$AC:$AC,Resultattabeller!$B23)/10^6</f>
        <v>0</v>
      </c>
      <c r="D23" s="127">
        <f>SUMIFS(Data!X:X,Data!$AC:$AC,Resultattabeller!$B23)</f>
        <v>0</v>
      </c>
      <c r="E23" s="127">
        <f>SUMIFS(Data!Y:Y,Data!$AC:$AC,Resultattabeller!$B23)</f>
        <v>0</v>
      </c>
      <c r="F23" s="127">
        <f>SUMIFS(Data!Z:Z,Data!$AC:$AC,Resultattabeller!$B23)</f>
        <v>0</v>
      </c>
      <c r="G23" s="127">
        <f>SUMIFS(Data!AA:AA,Data!$AC:$AC,Resultattabeller!$B23)</f>
        <v>0</v>
      </c>
      <c r="I23">
        <f t="shared" si="0"/>
        <v>3</v>
      </c>
      <c r="J23" s="116" t="s">
        <v>568</v>
      </c>
      <c r="K23" s="121" cm="1">
        <f t="array" ref="K23">_xlfn.IFS($I23=0,SUMIFS(Data!F:F,Data!$AB:$AB,$J23),$I23=1,SUMIFS(Data!F:F,Data!$AC:$AC,$J23),$I23=2,SUMIFS(Data!F:F,Data!$AD:$AD,$J23),I23=3,SUMIFS(Data!F:F,Data!$AD:$AD,$J23))/10^6</f>
        <v>0</v>
      </c>
      <c r="L23" s="128" cm="1">
        <f t="array" ref="L23">_xlfn.IFS($I23=0,SUMIFS(Data!X:X,Data!$AB:$AB,$J23),$I23=1,SUMIFS(Data!X:X,Data!$AC:$AC,$J23),$I23=2,SUMIFS(Data!X:X,Data!$AD:$AD,$J23),$I23=3,SUMIFS(Data!X:X,Data!$AD:$AD,$J23))</f>
        <v>0</v>
      </c>
      <c r="M23" s="128" cm="1">
        <f t="array" ref="M23">_xlfn.IFS($I23=0,SUMIFS(Data!Y:Y,Data!$AB:$AB,$J23),$I23=1,SUMIFS(Data!Y:Y,Data!$AC:$AC,$J23),$I23=2,SUMIFS(Data!Y:Y,Data!$AD:$AD,$J23),$I23=3,SUMIFS(Data!Y:Y,Data!$AD:$AD,$J23))</f>
        <v>0</v>
      </c>
      <c r="N23" s="128" cm="1">
        <f t="array" ref="N23">_xlfn.IFS($I23=0,SUMIFS(Data!Z:Z,Data!$AB:$AB,$J23),$I23=1,SUMIFS(Data!Z:Z,Data!$AC:$AC,$J23),$I23=2,SUMIFS(Data!Z:Z,Data!$AD:$AD,$J23),$I23=3,SUMIFS(Data!Z:Z,Data!$AD:$AD,$J23))</f>
        <v>0</v>
      </c>
      <c r="O23" s="128" cm="1">
        <f t="array" ref="O23">_xlfn.IFS($I23=0,SUMIFS(Data!AA:AA,Data!$AB:$AB,$J23),$I23=1,SUMIFS(Data!AA:AA,Data!$AC:$AC,$J23),$I23=2,SUMIFS(Data!AA:AA,Data!$AD:$AD,$J23),$I23=3,SUMIFS(Data!AA:AA,Data!$AD:$AD,$J23))</f>
        <v>0</v>
      </c>
    </row>
    <row r="24" spans="2:15">
      <c r="B24" s="116" t="s">
        <v>78</v>
      </c>
      <c r="C24" s="121">
        <f>SUMIFS(Data!F:F,Data!$AC:$AC,Resultattabeller!$B24)/10^6</f>
        <v>0</v>
      </c>
      <c r="D24" s="128">
        <f>SUMIFS(Data!X:X,Data!$AC:$AC,Resultattabeller!$B24)</f>
        <v>0</v>
      </c>
      <c r="E24" s="128">
        <f>SUMIFS(Data!Y:Y,Data!$AC:$AC,Resultattabeller!$B24)</f>
        <v>0</v>
      </c>
      <c r="F24" s="128">
        <f>SUMIFS(Data!Z:Z,Data!$AC:$AC,Resultattabeller!$B24)</f>
        <v>0</v>
      </c>
      <c r="G24" s="128">
        <f>SUMIFS(Data!AA:AA,Data!$AC:$AC,Resultattabeller!$B24)</f>
        <v>0</v>
      </c>
      <c r="I24">
        <f t="shared" si="0"/>
        <v>3</v>
      </c>
      <c r="J24" s="115" t="s">
        <v>572</v>
      </c>
      <c r="K24" s="120" cm="1">
        <f t="array" ref="K24">_xlfn.IFS($I24=0,SUMIFS(Data!F:F,Data!$AB:$AB,$J24),$I24=1,SUMIFS(Data!F:F,Data!$AC:$AC,$J24),$I24=2,SUMIFS(Data!F:F,Data!$AD:$AD,$J24),I24=3,SUMIFS(Data!F:F,Data!$AD:$AD,$J24))/10^6</f>
        <v>0</v>
      </c>
      <c r="L24" s="127" cm="1">
        <f t="array" ref="L24">_xlfn.IFS($I24=0,SUMIFS(Data!X:X,Data!$AB:$AB,$J24),$I24=1,SUMIFS(Data!X:X,Data!$AC:$AC,$J24),$I24=2,SUMIFS(Data!X:X,Data!$AD:$AD,$J24),$I24=3,SUMIFS(Data!X:X,Data!$AD:$AD,$J24))</f>
        <v>0</v>
      </c>
      <c r="M24" s="127" cm="1">
        <f t="array" ref="M24">_xlfn.IFS($I24=0,SUMIFS(Data!Y:Y,Data!$AB:$AB,$J24),$I24=1,SUMIFS(Data!Y:Y,Data!$AC:$AC,$J24),$I24=2,SUMIFS(Data!Y:Y,Data!$AD:$AD,$J24),$I24=3,SUMIFS(Data!Y:Y,Data!$AD:$AD,$J24))</f>
        <v>0</v>
      </c>
      <c r="N24" s="127" cm="1">
        <f t="array" ref="N24">_xlfn.IFS($I24=0,SUMIFS(Data!Z:Z,Data!$AB:$AB,$J24),$I24=1,SUMIFS(Data!Z:Z,Data!$AC:$AC,$J24),$I24=2,SUMIFS(Data!Z:Z,Data!$AD:$AD,$J24),$I24=3,SUMIFS(Data!Z:Z,Data!$AD:$AD,$J24))</f>
        <v>0</v>
      </c>
      <c r="O24" s="127" cm="1">
        <f t="array" ref="O24">_xlfn.IFS($I24=0,SUMIFS(Data!AA:AA,Data!$AB:$AB,$J24),$I24=1,SUMIFS(Data!AA:AA,Data!$AC:$AC,$J24),$I24=2,SUMIFS(Data!AA:AA,Data!$AD:$AD,$J24),$I24=3,SUMIFS(Data!AA:AA,Data!$AD:$AD,$J24))</f>
        <v>0</v>
      </c>
    </row>
    <row r="25" spans="2:15">
      <c r="B25" s="115" t="s">
        <v>88</v>
      </c>
      <c r="C25" s="120">
        <f>SUMIFS(Data!F:F,Data!$AC:$AC,Resultattabeller!$B25)/10^6</f>
        <v>0</v>
      </c>
      <c r="D25" s="127">
        <f>SUMIFS(Data!X:X,Data!$AC:$AC,Resultattabeller!$B25)</f>
        <v>0</v>
      </c>
      <c r="E25" s="127">
        <f>SUMIFS(Data!Y:Y,Data!$AC:$AC,Resultattabeller!$B25)</f>
        <v>0</v>
      </c>
      <c r="F25" s="127">
        <f>SUMIFS(Data!Z:Z,Data!$AC:$AC,Resultattabeller!$B25)</f>
        <v>0</v>
      </c>
      <c r="G25" s="127">
        <f>SUMIFS(Data!AA:AA,Data!$AC:$AC,Resultattabeller!$B25)</f>
        <v>0</v>
      </c>
      <c r="I25">
        <f t="shared" si="0"/>
        <v>3</v>
      </c>
      <c r="J25" s="116" t="s">
        <v>575</v>
      </c>
      <c r="K25" s="121" cm="1">
        <f t="array" ref="K25">_xlfn.IFS($I25=0,SUMIFS(Data!F:F,Data!$AB:$AB,$J25),$I25=1,SUMIFS(Data!F:F,Data!$AC:$AC,$J25),$I25=2,SUMIFS(Data!F:F,Data!$AD:$AD,$J25),I25=3,SUMIFS(Data!F:F,Data!$AD:$AD,$J25))/10^6</f>
        <v>0</v>
      </c>
      <c r="L25" s="128" cm="1">
        <f t="array" ref="L25">_xlfn.IFS($I25=0,SUMIFS(Data!X:X,Data!$AB:$AB,$J25),$I25=1,SUMIFS(Data!X:X,Data!$AC:$AC,$J25),$I25=2,SUMIFS(Data!X:X,Data!$AD:$AD,$J25),$I25=3,SUMIFS(Data!X:X,Data!$AD:$AD,$J25))</f>
        <v>0</v>
      </c>
      <c r="M25" s="128" cm="1">
        <f t="array" ref="M25">_xlfn.IFS($I25=0,SUMIFS(Data!Y:Y,Data!$AB:$AB,$J25),$I25=1,SUMIFS(Data!Y:Y,Data!$AC:$AC,$J25),$I25=2,SUMIFS(Data!Y:Y,Data!$AD:$AD,$J25),$I25=3,SUMIFS(Data!Y:Y,Data!$AD:$AD,$J25))</f>
        <v>0</v>
      </c>
      <c r="N25" s="128" cm="1">
        <f t="array" ref="N25">_xlfn.IFS($I25=0,SUMIFS(Data!Z:Z,Data!$AB:$AB,$J25),$I25=1,SUMIFS(Data!Z:Z,Data!$AC:$AC,$J25),$I25=2,SUMIFS(Data!Z:Z,Data!$AD:$AD,$J25),$I25=3,SUMIFS(Data!Z:Z,Data!$AD:$AD,$J25))</f>
        <v>0</v>
      </c>
      <c r="O25" s="128" cm="1">
        <f t="array" ref="O25">_xlfn.IFS($I25=0,SUMIFS(Data!AA:AA,Data!$AB:$AB,$J25),$I25=1,SUMIFS(Data!AA:AA,Data!$AC:$AC,$J25),$I25=2,SUMIFS(Data!AA:AA,Data!$AD:$AD,$J25),$I25=3,SUMIFS(Data!AA:AA,Data!$AD:$AD,$J25))</f>
        <v>0</v>
      </c>
    </row>
    <row r="26" spans="2:15">
      <c r="B26" s="116" t="s">
        <v>92</v>
      </c>
      <c r="C26" s="121">
        <f>SUMIFS(Data!F:F,Data!$AC:$AC,Resultattabeller!$B26)/10^6</f>
        <v>0</v>
      </c>
      <c r="D26" s="128">
        <f>SUMIFS(Data!X:X,Data!$AC:$AC,Resultattabeller!$B26)</f>
        <v>0</v>
      </c>
      <c r="E26" s="128">
        <f>SUMIFS(Data!Y:Y,Data!$AC:$AC,Resultattabeller!$B26)</f>
        <v>0</v>
      </c>
      <c r="F26" s="128">
        <f>SUMIFS(Data!Z:Z,Data!$AC:$AC,Resultattabeller!$B26)</f>
        <v>0</v>
      </c>
      <c r="G26" s="128">
        <f>SUMIFS(Data!AA:AA,Data!$AC:$AC,Resultattabeller!$B26)</f>
        <v>0</v>
      </c>
      <c r="I26">
        <f t="shared" si="0"/>
        <v>3</v>
      </c>
      <c r="J26" s="115" t="s">
        <v>579</v>
      </c>
      <c r="K26" s="120" cm="1">
        <f t="array" ref="K26">_xlfn.IFS($I26=0,SUMIFS(Data!F:F,Data!$AB:$AB,$J26),$I26=1,SUMIFS(Data!F:F,Data!$AC:$AC,$J26),$I26=2,SUMIFS(Data!F:F,Data!$AD:$AD,$J26),I26=3,SUMIFS(Data!F:F,Data!$AD:$AD,$J26))/10^6</f>
        <v>0</v>
      </c>
      <c r="L26" s="127" cm="1">
        <f t="array" ref="L26">_xlfn.IFS($I26=0,SUMIFS(Data!X:X,Data!$AB:$AB,$J26),$I26=1,SUMIFS(Data!X:X,Data!$AC:$AC,$J26),$I26=2,SUMIFS(Data!X:X,Data!$AD:$AD,$J26),$I26=3,SUMIFS(Data!X:X,Data!$AD:$AD,$J26))</f>
        <v>0</v>
      </c>
      <c r="M26" s="127" cm="1">
        <f t="array" ref="M26">_xlfn.IFS($I26=0,SUMIFS(Data!Y:Y,Data!$AB:$AB,$J26),$I26=1,SUMIFS(Data!Y:Y,Data!$AC:$AC,$J26),$I26=2,SUMIFS(Data!Y:Y,Data!$AD:$AD,$J26),$I26=3,SUMIFS(Data!Y:Y,Data!$AD:$AD,$J26))</f>
        <v>0</v>
      </c>
      <c r="N26" s="127" cm="1">
        <f t="array" ref="N26">_xlfn.IFS($I26=0,SUMIFS(Data!Z:Z,Data!$AB:$AB,$J26),$I26=1,SUMIFS(Data!Z:Z,Data!$AC:$AC,$J26),$I26=2,SUMIFS(Data!Z:Z,Data!$AD:$AD,$J26),$I26=3,SUMIFS(Data!Z:Z,Data!$AD:$AD,$J26))</f>
        <v>0</v>
      </c>
      <c r="O26" s="127" cm="1">
        <f t="array" ref="O26">_xlfn.IFS($I26=0,SUMIFS(Data!AA:AA,Data!$AB:$AB,$J26),$I26=1,SUMIFS(Data!AA:AA,Data!$AC:$AC,$J26),$I26=2,SUMIFS(Data!AA:AA,Data!$AD:$AD,$J26),$I26=3,SUMIFS(Data!AA:AA,Data!$AD:$AD,$J26))</f>
        <v>0</v>
      </c>
    </row>
    <row r="27" spans="2:15">
      <c r="B27" s="115" t="s">
        <v>96</v>
      </c>
      <c r="C27" s="120">
        <f>SUMIFS(Data!F:F,Data!$AC:$AC,Resultattabeller!$B27)/10^6</f>
        <v>0</v>
      </c>
      <c r="D27" s="127">
        <f>SUMIFS(Data!X:X,Data!$AC:$AC,Resultattabeller!$B27)</f>
        <v>0</v>
      </c>
      <c r="E27" s="127">
        <f>SUMIFS(Data!Y:Y,Data!$AC:$AC,Resultattabeller!$B27)</f>
        <v>0</v>
      </c>
      <c r="F27" s="127">
        <f>SUMIFS(Data!Z:Z,Data!$AC:$AC,Resultattabeller!$B27)</f>
        <v>0</v>
      </c>
      <c r="G27" s="127">
        <f>SUMIFS(Data!AA:AA,Data!$AC:$AC,Resultattabeller!$B27)</f>
        <v>0</v>
      </c>
      <c r="I27">
        <f t="shared" si="0"/>
        <v>3</v>
      </c>
      <c r="J27" s="116" t="s">
        <v>582</v>
      </c>
      <c r="K27" s="121" cm="1">
        <f t="array" ref="K27">_xlfn.IFS($I27=0,SUMIFS(Data!F:F,Data!$AB:$AB,$J27),$I27=1,SUMIFS(Data!F:F,Data!$AC:$AC,$J27),$I27=2,SUMIFS(Data!F:F,Data!$AD:$AD,$J27),I27=3,SUMIFS(Data!F:F,Data!$AD:$AD,$J27))/10^6</f>
        <v>0</v>
      </c>
      <c r="L27" s="128" cm="1">
        <f t="array" ref="L27">_xlfn.IFS($I27=0,SUMIFS(Data!X:X,Data!$AB:$AB,$J27),$I27=1,SUMIFS(Data!X:X,Data!$AC:$AC,$J27),$I27=2,SUMIFS(Data!X:X,Data!$AD:$AD,$J27),$I27=3,SUMIFS(Data!X:X,Data!$AD:$AD,$J27))</f>
        <v>0</v>
      </c>
      <c r="M27" s="128" cm="1">
        <f t="array" ref="M27">_xlfn.IFS($I27=0,SUMIFS(Data!Y:Y,Data!$AB:$AB,$J27),$I27=1,SUMIFS(Data!Y:Y,Data!$AC:$AC,$J27),$I27=2,SUMIFS(Data!Y:Y,Data!$AD:$AD,$J27),$I27=3,SUMIFS(Data!Y:Y,Data!$AD:$AD,$J27))</f>
        <v>0</v>
      </c>
      <c r="N27" s="128" cm="1">
        <f t="array" ref="N27">_xlfn.IFS($I27=0,SUMIFS(Data!Z:Z,Data!$AB:$AB,$J27),$I27=1,SUMIFS(Data!Z:Z,Data!$AC:$AC,$J27),$I27=2,SUMIFS(Data!Z:Z,Data!$AD:$AD,$J27),$I27=3,SUMIFS(Data!Z:Z,Data!$AD:$AD,$J27))</f>
        <v>0</v>
      </c>
      <c r="O27" s="128" cm="1">
        <f t="array" ref="O27">_xlfn.IFS($I27=0,SUMIFS(Data!AA:AA,Data!$AB:$AB,$J27),$I27=1,SUMIFS(Data!AA:AA,Data!$AC:$AC,$J27),$I27=2,SUMIFS(Data!AA:AA,Data!$AD:$AD,$J27),$I27=3,SUMIFS(Data!AA:AA,Data!$AD:$AD,$J27))</f>
        <v>0</v>
      </c>
    </row>
    <row r="28" spans="2:15">
      <c r="B28" s="116" t="s">
        <v>101</v>
      </c>
      <c r="C28" s="121">
        <f>SUMIFS(Data!F:F,Data!$AC:$AC,Resultattabeller!$B28)/10^6</f>
        <v>0</v>
      </c>
      <c r="D28" s="128">
        <f>SUMIFS(Data!X:X,Data!$AC:$AC,Resultattabeller!$B28)</f>
        <v>0</v>
      </c>
      <c r="E28" s="128">
        <f>SUMIFS(Data!Y:Y,Data!$AC:$AC,Resultattabeller!$B28)</f>
        <v>0</v>
      </c>
      <c r="F28" s="128">
        <f>SUMIFS(Data!Z:Z,Data!$AC:$AC,Resultattabeller!$B28)</f>
        <v>0</v>
      </c>
      <c r="G28" s="128">
        <f>SUMIFS(Data!AA:AA,Data!$AC:$AC,Resultattabeller!$B28)</f>
        <v>0</v>
      </c>
      <c r="I28">
        <f t="shared" si="0"/>
        <v>3</v>
      </c>
      <c r="J28" s="115" t="s">
        <v>586</v>
      </c>
      <c r="K28" s="120" cm="1">
        <f t="array" ref="K28">_xlfn.IFS($I28=0,SUMIFS(Data!F:F,Data!$AB:$AB,$J28),$I28=1,SUMIFS(Data!F:F,Data!$AC:$AC,$J28),$I28=2,SUMIFS(Data!F:F,Data!$AD:$AD,$J28),I28=3,SUMIFS(Data!F:F,Data!$AD:$AD,$J28))/10^6</f>
        <v>0</v>
      </c>
      <c r="L28" s="127" cm="1">
        <f t="array" ref="L28">_xlfn.IFS($I28=0,SUMIFS(Data!X:X,Data!$AB:$AB,$J28),$I28=1,SUMIFS(Data!X:X,Data!$AC:$AC,$J28),$I28=2,SUMIFS(Data!X:X,Data!$AD:$AD,$J28),$I28=3,SUMIFS(Data!X:X,Data!$AD:$AD,$J28))</f>
        <v>0</v>
      </c>
      <c r="M28" s="127" cm="1">
        <f t="array" ref="M28">_xlfn.IFS($I28=0,SUMIFS(Data!Y:Y,Data!$AB:$AB,$J28),$I28=1,SUMIFS(Data!Y:Y,Data!$AC:$AC,$J28),$I28=2,SUMIFS(Data!Y:Y,Data!$AD:$AD,$J28),$I28=3,SUMIFS(Data!Y:Y,Data!$AD:$AD,$J28))</f>
        <v>0</v>
      </c>
      <c r="N28" s="127" cm="1">
        <f t="array" ref="N28">_xlfn.IFS($I28=0,SUMIFS(Data!Z:Z,Data!$AB:$AB,$J28),$I28=1,SUMIFS(Data!Z:Z,Data!$AC:$AC,$J28),$I28=2,SUMIFS(Data!Z:Z,Data!$AD:$AD,$J28),$I28=3,SUMIFS(Data!Z:Z,Data!$AD:$AD,$J28))</f>
        <v>0</v>
      </c>
      <c r="O28" s="127" cm="1">
        <f t="array" ref="O28">_xlfn.IFS($I28=0,SUMIFS(Data!AA:AA,Data!$AB:$AB,$J28),$I28=1,SUMIFS(Data!AA:AA,Data!$AC:$AC,$J28),$I28=2,SUMIFS(Data!AA:AA,Data!$AD:$AD,$J28),$I28=3,SUMIFS(Data!AA:AA,Data!$AD:$AD,$J28))</f>
        <v>0</v>
      </c>
    </row>
    <row r="29" spans="2:15" ht="15" thickBot="1">
      <c r="B29" s="115" t="s">
        <v>551</v>
      </c>
      <c r="C29" s="120">
        <f>SUMIFS(Data!F:F,Data!$AC:$AC,Resultattabeller!$B29)/10^6</f>
        <v>0</v>
      </c>
      <c r="D29" s="127">
        <f>SUMIFS(Data!X:X,Data!$AC:$AC,Resultattabeller!$B29)</f>
        <v>0</v>
      </c>
      <c r="E29" s="127">
        <f>SUMIFS(Data!Y:Y,Data!$AC:$AC,Resultattabeller!$B29)</f>
        <v>0</v>
      </c>
      <c r="F29" s="127">
        <f>SUMIFS(Data!Z:Z,Data!$AC:$AC,Resultattabeller!$B29)</f>
        <v>0</v>
      </c>
      <c r="G29" s="127">
        <f>SUMIFS(Data!AA:AA,Data!$AC:$AC,Resultattabeller!$B29)</f>
        <v>0</v>
      </c>
      <c r="I29">
        <f t="shared" si="0"/>
        <v>3</v>
      </c>
      <c r="J29" s="116" t="s">
        <v>593</v>
      </c>
      <c r="K29" s="121" cm="1">
        <f t="array" ref="K29">_xlfn.IFS($I29=0,SUMIFS(Data!F:F,Data!$AB:$AB,$J29),$I29=1,SUMIFS(Data!F:F,Data!$AC:$AC,$J29),$I29=2,SUMIFS(Data!F:F,Data!$AD:$AD,$J29),I29=3,SUMIFS(Data!F:F,Data!$AD:$AD,$J29))/10^6</f>
        <v>0</v>
      </c>
      <c r="L29" s="128" cm="1">
        <f t="array" ref="L29">_xlfn.IFS($I29=0,SUMIFS(Data!X:X,Data!$AB:$AB,$J29),$I29=1,SUMIFS(Data!X:X,Data!$AC:$AC,$J29),$I29=2,SUMIFS(Data!X:X,Data!$AD:$AD,$J29),$I29=3,SUMIFS(Data!X:X,Data!$AD:$AD,$J29))</f>
        <v>0</v>
      </c>
      <c r="M29" s="128" cm="1">
        <f t="array" ref="M29">_xlfn.IFS($I29=0,SUMIFS(Data!Y:Y,Data!$AB:$AB,$J29),$I29=1,SUMIFS(Data!Y:Y,Data!$AC:$AC,$J29),$I29=2,SUMIFS(Data!Y:Y,Data!$AD:$AD,$J29),$I29=3,SUMIFS(Data!Y:Y,Data!$AD:$AD,$J29))</f>
        <v>0</v>
      </c>
      <c r="N29" s="128" cm="1">
        <f t="array" ref="N29">_xlfn.IFS($I29=0,SUMIFS(Data!Z:Z,Data!$AB:$AB,$J29),$I29=1,SUMIFS(Data!Z:Z,Data!$AC:$AC,$J29),$I29=2,SUMIFS(Data!Z:Z,Data!$AD:$AD,$J29),$I29=3,SUMIFS(Data!Z:Z,Data!$AD:$AD,$J29))</f>
        <v>0</v>
      </c>
      <c r="O29" s="128" cm="1">
        <f t="array" ref="O29">_xlfn.IFS($I29=0,SUMIFS(Data!AA:AA,Data!$AB:$AB,$J29),$I29=1,SUMIFS(Data!AA:AA,Data!$AC:$AC,$J29),$I29=2,SUMIFS(Data!AA:AA,Data!$AD:$AD,$J29),$I29=3,SUMIFS(Data!AA:AA,Data!$AD:$AD,$J29))</f>
        <v>0</v>
      </c>
    </row>
    <row r="30" spans="2:15" ht="15" thickTop="1">
      <c r="B30" s="119" t="s">
        <v>3</v>
      </c>
      <c r="C30" s="130">
        <f>SUMIFS(Data!F:F,Data!$AB:$AB,Resultattabeller!$B30)/10^6</f>
        <v>0</v>
      </c>
      <c r="D30" s="132">
        <f>SUMIFS(Data!X:X,Data!$AB:$AB,Resultattabeller!$B30)</f>
        <v>0</v>
      </c>
      <c r="E30" s="132">
        <f>SUMIFS(Data!Y:Y,Data!$AB:$AB,Resultattabeller!$B30)</f>
        <v>0</v>
      </c>
      <c r="F30" s="132">
        <f>SUMIFS(Data!Z:Z,Data!$AB:$AB,Resultattabeller!$B30)</f>
        <v>0</v>
      </c>
      <c r="G30" s="132">
        <f>SUMIFS(Data!AA:AA,Data!$AB:$AB,Resultattabeller!$B30)</f>
        <v>0</v>
      </c>
      <c r="I30">
        <f t="shared" si="0"/>
        <v>1</v>
      </c>
      <c r="J30" s="133" t="s">
        <v>69</v>
      </c>
      <c r="K30" s="134" cm="1">
        <f t="array" ref="K30">_xlfn.IFS($I30=0,SUMIFS(Data!F:F,Data!$AB:$AB,$J30),$I30=1,SUMIFS(Data!F:F,Data!$AC:$AC,$J30),$I30=2,SUMIFS(Data!F:F,Data!$AD:$AD,$J30),I30=3,SUMIFS(Data!F:F,Data!$AD:$AD,$J30))/10^6</f>
        <v>0</v>
      </c>
      <c r="L30" s="135" cm="1">
        <f t="array" ref="L30">_xlfn.IFS($I30=0,SUMIFS(Data!X:X,Data!$AB:$AB,$J30),$I30=1,SUMIFS(Data!X:X,Data!$AC:$AC,$J30),$I30=2,SUMIFS(Data!X:X,Data!$AD:$AD,$J30),$I30=3,SUMIFS(Data!X:X,Data!$AD:$AD,$J30))</f>
        <v>0</v>
      </c>
      <c r="M30" s="135" cm="1">
        <f t="array" ref="M30">_xlfn.IFS($I30=0,SUMIFS(Data!Y:Y,Data!$AB:$AB,$J30),$I30=1,SUMIFS(Data!Y:Y,Data!$AC:$AC,$J30),$I30=2,SUMIFS(Data!Y:Y,Data!$AD:$AD,$J30),$I30=3,SUMIFS(Data!Y:Y,Data!$AD:$AD,$J30))</f>
        <v>0</v>
      </c>
      <c r="N30" s="135" cm="1">
        <f t="array" ref="N30">_xlfn.IFS($I30=0,SUMIFS(Data!Z:Z,Data!$AB:$AB,$J30),$I30=1,SUMIFS(Data!Z:Z,Data!$AC:$AC,$J30),$I30=2,SUMIFS(Data!Z:Z,Data!$AD:$AD,$J30),$I30=3,SUMIFS(Data!Z:Z,Data!$AD:$AD,$J30))</f>
        <v>0</v>
      </c>
      <c r="O30" s="135" cm="1">
        <f t="array" ref="O30">_xlfn.IFS($I30=0,SUMIFS(Data!AA:AA,Data!$AB:$AB,$J30),$I30=1,SUMIFS(Data!AA:AA,Data!$AC:$AC,$J30),$I30=2,SUMIFS(Data!AA:AA,Data!$AD:$AD,$J30),$I30=3,SUMIFS(Data!AA:AA,Data!$AD:$AD,$J30))</f>
        <v>0</v>
      </c>
    </row>
    <row r="31" spans="2:15">
      <c r="B31" s="115" t="s">
        <v>112</v>
      </c>
      <c r="C31" s="120">
        <f>SUMIFS(Data!F:F,Data!$AC:$AC,Resultattabeller!$B31)/10^6</f>
        <v>0</v>
      </c>
      <c r="D31" s="127">
        <f>SUMIFS(Data!X:X,Data!$AC:$AC,Resultattabeller!$B31)</f>
        <v>0</v>
      </c>
      <c r="E31" s="127">
        <f>SUMIFS(Data!Y:Y,Data!$AC:$AC,Resultattabeller!$B31)</f>
        <v>0</v>
      </c>
      <c r="F31" s="127">
        <f>SUMIFS(Data!Z:Z,Data!$AC:$AC,Resultattabeller!$B31)</f>
        <v>0</v>
      </c>
      <c r="G31" s="127">
        <f>SUMIFS(Data!AA:AA,Data!$AC:$AC,Resultattabeller!$B31)</f>
        <v>0</v>
      </c>
      <c r="I31">
        <f t="shared" si="0"/>
        <v>3</v>
      </c>
      <c r="J31" s="116" t="s">
        <v>596</v>
      </c>
      <c r="K31" s="121" cm="1">
        <f t="array" ref="K31">_xlfn.IFS($I31=0,SUMIFS(Data!F:F,Data!$AB:$AB,$J31),$I31=1,SUMIFS(Data!F:F,Data!$AC:$AC,$J31),$I31=2,SUMIFS(Data!F:F,Data!$AD:$AD,$J31),I31=3,SUMIFS(Data!F:F,Data!$AD:$AD,$J31))/10^6</f>
        <v>0</v>
      </c>
      <c r="L31" s="128" cm="1">
        <f t="array" ref="L31">_xlfn.IFS($I31=0,SUMIFS(Data!X:X,Data!$AB:$AB,$J31),$I31=1,SUMIFS(Data!X:X,Data!$AC:$AC,$J31),$I31=2,SUMIFS(Data!X:X,Data!$AD:$AD,$J31),$I31=3,SUMIFS(Data!X:X,Data!$AD:$AD,$J31))</f>
        <v>0</v>
      </c>
      <c r="M31" s="128" cm="1">
        <f t="array" ref="M31">_xlfn.IFS($I31=0,SUMIFS(Data!Y:Y,Data!$AB:$AB,$J31),$I31=1,SUMIFS(Data!Y:Y,Data!$AC:$AC,$J31),$I31=2,SUMIFS(Data!Y:Y,Data!$AD:$AD,$J31),$I31=3,SUMIFS(Data!Y:Y,Data!$AD:$AD,$J31))</f>
        <v>0</v>
      </c>
      <c r="N31" s="128" cm="1">
        <f t="array" ref="N31">_xlfn.IFS($I31=0,SUMIFS(Data!Z:Z,Data!$AB:$AB,$J31),$I31=1,SUMIFS(Data!Z:Z,Data!$AC:$AC,$J31),$I31=2,SUMIFS(Data!Z:Z,Data!$AD:$AD,$J31),$I31=3,SUMIFS(Data!Z:Z,Data!$AD:$AD,$J31))</f>
        <v>0</v>
      </c>
      <c r="O31" s="128" cm="1">
        <f t="array" ref="O31">_xlfn.IFS($I31=0,SUMIFS(Data!AA:AA,Data!$AB:$AB,$J31),$I31=1,SUMIFS(Data!AA:AA,Data!$AC:$AC,$J31),$I31=2,SUMIFS(Data!AA:AA,Data!$AD:$AD,$J31),$I31=3,SUMIFS(Data!AA:AA,Data!$AD:$AD,$J31))</f>
        <v>0</v>
      </c>
    </row>
    <row r="32" spans="2:15">
      <c r="B32" s="116" t="s">
        <v>124</v>
      </c>
      <c r="C32" s="121">
        <f>SUMIFS(Data!F:F,Data!$AC:$AC,Resultattabeller!$B32)/10^6</f>
        <v>0</v>
      </c>
      <c r="D32" s="128">
        <f>SUMIFS(Data!X:X,Data!$AC:$AC,Resultattabeller!$B32)</f>
        <v>0</v>
      </c>
      <c r="E32" s="128">
        <f>SUMIFS(Data!Y:Y,Data!$AC:$AC,Resultattabeller!$B32)</f>
        <v>0</v>
      </c>
      <c r="F32" s="128">
        <f>SUMIFS(Data!Z:Z,Data!$AC:$AC,Resultattabeller!$B32)</f>
        <v>0</v>
      </c>
      <c r="G32" s="128">
        <f>SUMIFS(Data!AA:AA,Data!$AC:$AC,Resultattabeller!$B32)</f>
        <v>0</v>
      </c>
      <c r="I32">
        <f t="shared" si="0"/>
        <v>3</v>
      </c>
      <c r="J32" s="115" t="s">
        <v>600</v>
      </c>
      <c r="K32" s="120" cm="1">
        <f t="array" ref="K32">_xlfn.IFS($I32=0,SUMIFS(Data!F:F,Data!$AB:$AB,$J32),$I32=1,SUMIFS(Data!F:F,Data!$AC:$AC,$J32),$I32=2,SUMIFS(Data!F:F,Data!$AD:$AD,$J32),I32=3,SUMIFS(Data!F:F,Data!$AD:$AD,$J32))/10^6</f>
        <v>0</v>
      </c>
      <c r="L32" s="127" cm="1">
        <f t="array" ref="L32">_xlfn.IFS($I32=0,SUMIFS(Data!X:X,Data!$AB:$AB,$J32),$I32=1,SUMIFS(Data!X:X,Data!$AC:$AC,$J32),$I32=2,SUMIFS(Data!X:X,Data!$AD:$AD,$J32),$I32=3,SUMIFS(Data!X:X,Data!$AD:$AD,$J32))</f>
        <v>0</v>
      </c>
      <c r="M32" s="127" cm="1">
        <f t="array" ref="M32">_xlfn.IFS($I32=0,SUMIFS(Data!Y:Y,Data!$AB:$AB,$J32),$I32=1,SUMIFS(Data!Y:Y,Data!$AC:$AC,$J32),$I32=2,SUMIFS(Data!Y:Y,Data!$AD:$AD,$J32),$I32=3,SUMIFS(Data!Y:Y,Data!$AD:$AD,$J32))</f>
        <v>0</v>
      </c>
      <c r="N32" s="127" cm="1">
        <f t="array" ref="N32">_xlfn.IFS($I32=0,SUMIFS(Data!Z:Z,Data!$AB:$AB,$J32),$I32=1,SUMIFS(Data!Z:Z,Data!$AC:$AC,$J32),$I32=2,SUMIFS(Data!Z:Z,Data!$AD:$AD,$J32),$I32=3,SUMIFS(Data!Z:Z,Data!$AD:$AD,$J32))</f>
        <v>0</v>
      </c>
      <c r="O32" s="127" cm="1">
        <f t="array" ref="O32">_xlfn.IFS($I32=0,SUMIFS(Data!AA:AA,Data!$AB:$AB,$J32),$I32=1,SUMIFS(Data!AA:AA,Data!$AC:$AC,$J32),$I32=2,SUMIFS(Data!AA:AA,Data!$AD:$AD,$J32),$I32=3,SUMIFS(Data!AA:AA,Data!$AD:$AD,$J32))</f>
        <v>0</v>
      </c>
    </row>
    <row r="33" spans="2:15">
      <c r="B33" s="115" t="s">
        <v>132</v>
      </c>
      <c r="C33" s="120">
        <f>SUMIFS(Data!F:F,Data!$AC:$AC,Resultattabeller!$B33)/10^6</f>
        <v>0</v>
      </c>
      <c r="D33" s="127">
        <f>SUMIFS(Data!X:X,Data!$AC:$AC,Resultattabeller!$B33)</f>
        <v>0</v>
      </c>
      <c r="E33" s="127">
        <f>SUMIFS(Data!Y:Y,Data!$AC:$AC,Resultattabeller!$B33)</f>
        <v>0</v>
      </c>
      <c r="F33" s="127">
        <f>SUMIFS(Data!Z:Z,Data!$AC:$AC,Resultattabeller!$B33)</f>
        <v>0</v>
      </c>
      <c r="G33" s="127">
        <f>SUMIFS(Data!AA:AA,Data!$AC:$AC,Resultattabeller!$B33)</f>
        <v>0</v>
      </c>
      <c r="I33">
        <f t="shared" si="0"/>
        <v>3</v>
      </c>
      <c r="J33" s="116" t="s">
        <v>603</v>
      </c>
      <c r="K33" s="121" cm="1">
        <f t="array" ref="K33">_xlfn.IFS($I33=0,SUMIFS(Data!F:F,Data!$AB:$AB,$J33),$I33=1,SUMIFS(Data!F:F,Data!$AC:$AC,$J33),$I33=2,SUMIFS(Data!F:F,Data!$AD:$AD,$J33),I33=3,SUMIFS(Data!F:F,Data!$AD:$AD,$J33))/10^6</f>
        <v>0</v>
      </c>
      <c r="L33" s="128" cm="1">
        <f t="array" ref="L33">_xlfn.IFS($I33=0,SUMIFS(Data!X:X,Data!$AB:$AB,$J33),$I33=1,SUMIFS(Data!X:X,Data!$AC:$AC,$J33),$I33=2,SUMIFS(Data!X:X,Data!$AD:$AD,$J33),$I33=3,SUMIFS(Data!X:X,Data!$AD:$AD,$J33))</f>
        <v>0</v>
      </c>
      <c r="M33" s="128" cm="1">
        <f t="array" ref="M33">_xlfn.IFS($I33=0,SUMIFS(Data!Y:Y,Data!$AB:$AB,$J33),$I33=1,SUMIFS(Data!Y:Y,Data!$AC:$AC,$J33),$I33=2,SUMIFS(Data!Y:Y,Data!$AD:$AD,$J33),$I33=3,SUMIFS(Data!Y:Y,Data!$AD:$AD,$J33))</f>
        <v>0</v>
      </c>
      <c r="N33" s="128" cm="1">
        <f t="array" ref="N33">_xlfn.IFS($I33=0,SUMIFS(Data!Z:Z,Data!$AB:$AB,$J33),$I33=1,SUMIFS(Data!Z:Z,Data!$AC:$AC,$J33),$I33=2,SUMIFS(Data!Z:Z,Data!$AD:$AD,$J33),$I33=3,SUMIFS(Data!Z:Z,Data!$AD:$AD,$J33))</f>
        <v>0</v>
      </c>
      <c r="O33" s="128" cm="1">
        <f t="array" ref="O33">_xlfn.IFS($I33=0,SUMIFS(Data!AA:AA,Data!$AB:$AB,$J33),$I33=1,SUMIFS(Data!AA:AA,Data!$AC:$AC,$J33),$I33=2,SUMIFS(Data!AA:AA,Data!$AD:$AD,$J33),$I33=3,SUMIFS(Data!AA:AA,Data!$AD:$AD,$J33))</f>
        <v>0</v>
      </c>
    </row>
    <row r="34" spans="2:15">
      <c r="B34" s="116" t="s">
        <v>135</v>
      </c>
      <c r="C34" s="121">
        <f>SUMIFS(Data!F:F,Data!$AC:$AC,Resultattabeller!$B34)/10^6</f>
        <v>0</v>
      </c>
      <c r="D34" s="128">
        <f>SUMIFS(Data!X:X,Data!$AC:$AC,Resultattabeller!$B34)</f>
        <v>0</v>
      </c>
      <c r="E34" s="128">
        <f>SUMIFS(Data!Y:Y,Data!$AC:$AC,Resultattabeller!$B34)</f>
        <v>0</v>
      </c>
      <c r="F34" s="128">
        <f>SUMIFS(Data!Z:Z,Data!$AC:$AC,Resultattabeller!$B34)</f>
        <v>0</v>
      </c>
      <c r="G34" s="128">
        <f>SUMIFS(Data!AA:AA,Data!$AC:$AC,Resultattabeller!$B34)</f>
        <v>0</v>
      </c>
      <c r="I34">
        <f t="shared" si="0"/>
        <v>3</v>
      </c>
      <c r="J34" s="115" t="s">
        <v>607</v>
      </c>
      <c r="K34" s="120" cm="1">
        <f t="array" ref="K34">_xlfn.IFS($I34=0,SUMIFS(Data!F:F,Data!$AB:$AB,$J34),$I34=1,SUMIFS(Data!F:F,Data!$AC:$AC,$J34),$I34=2,SUMIFS(Data!F:F,Data!$AD:$AD,$J34),I34=3,SUMIFS(Data!F:F,Data!$AD:$AD,$J34))/10^6</f>
        <v>0</v>
      </c>
      <c r="L34" s="127" cm="1">
        <f t="array" ref="L34">_xlfn.IFS($I34=0,SUMIFS(Data!X:X,Data!$AB:$AB,$J34),$I34=1,SUMIFS(Data!X:X,Data!$AC:$AC,$J34),$I34=2,SUMIFS(Data!X:X,Data!$AD:$AD,$J34),$I34=3,SUMIFS(Data!X:X,Data!$AD:$AD,$J34))</f>
        <v>0</v>
      </c>
      <c r="M34" s="127" cm="1">
        <f t="array" ref="M34">_xlfn.IFS($I34=0,SUMIFS(Data!Y:Y,Data!$AB:$AB,$J34),$I34=1,SUMIFS(Data!Y:Y,Data!$AC:$AC,$J34),$I34=2,SUMIFS(Data!Y:Y,Data!$AD:$AD,$J34),$I34=3,SUMIFS(Data!Y:Y,Data!$AD:$AD,$J34))</f>
        <v>0</v>
      </c>
      <c r="N34" s="127" cm="1">
        <f t="array" ref="N34">_xlfn.IFS($I34=0,SUMIFS(Data!Z:Z,Data!$AB:$AB,$J34),$I34=1,SUMIFS(Data!Z:Z,Data!$AC:$AC,$J34),$I34=2,SUMIFS(Data!Z:Z,Data!$AD:$AD,$J34),$I34=3,SUMIFS(Data!Z:Z,Data!$AD:$AD,$J34))</f>
        <v>0</v>
      </c>
      <c r="O34" s="127" cm="1">
        <f t="array" ref="O34">_xlfn.IFS($I34=0,SUMIFS(Data!AA:AA,Data!$AB:$AB,$J34),$I34=1,SUMIFS(Data!AA:AA,Data!$AC:$AC,$J34),$I34=2,SUMIFS(Data!AA:AA,Data!$AD:$AD,$J34),$I34=3,SUMIFS(Data!AA:AA,Data!$AD:$AD,$J34))</f>
        <v>0</v>
      </c>
    </row>
    <row r="35" spans="2:15" ht="15" thickBot="1">
      <c r="B35" s="115" t="s">
        <v>141</v>
      </c>
      <c r="C35" s="120">
        <f>SUMIFS(Data!F:F,Data!$AC:$AC,Resultattabeller!$B35)/10^6</f>
        <v>0</v>
      </c>
      <c r="D35" s="127">
        <f>SUMIFS(Data!X:X,Data!$AC:$AC,Resultattabeller!$B35)</f>
        <v>0</v>
      </c>
      <c r="E35" s="127">
        <f>SUMIFS(Data!Y:Y,Data!$AC:$AC,Resultattabeller!$B35)</f>
        <v>0</v>
      </c>
      <c r="F35" s="127">
        <f>SUMIFS(Data!Z:Z,Data!$AC:$AC,Resultattabeller!$B35)</f>
        <v>0</v>
      </c>
      <c r="G35" s="127">
        <f>SUMIFS(Data!AA:AA,Data!$AC:$AC,Resultattabeller!$B35)</f>
        <v>0</v>
      </c>
      <c r="I35">
        <f t="shared" si="0"/>
        <v>3</v>
      </c>
      <c r="J35" s="116" t="s">
        <v>613</v>
      </c>
      <c r="K35" s="121" cm="1">
        <f t="array" ref="K35">_xlfn.IFS($I35=0,SUMIFS(Data!F:F,Data!$AB:$AB,$J35),$I35=1,SUMIFS(Data!F:F,Data!$AC:$AC,$J35),$I35=2,SUMIFS(Data!F:F,Data!$AD:$AD,$J35),I35=3,SUMIFS(Data!F:F,Data!$AD:$AD,$J35))/10^6</f>
        <v>0</v>
      </c>
      <c r="L35" s="128" cm="1">
        <f t="array" ref="L35">_xlfn.IFS($I35=0,SUMIFS(Data!X:X,Data!$AB:$AB,$J35),$I35=1,SUMIFS(Data!X:X,Data!$AC:$AC,$J35),$I35=2,SUMIFS(Data!X:X,Data!$AD:$AD,$J35),$I35=3,SUMIFS(Data!X:X,Data!$AD:$AD,$J35))</f>
        <v>0</v>
      </c>
      <c r="M35" s="128" cm="1">
        <f t="array" ref="M35">_xlfn.IFS($I35=0,SUMIFS(Data!Y:Y,Data!$AB:$AB,$J35),$I35=1,SUMIFS(Data!Y:Y,Data!$AC:$AC,$J35),$I35=2,SUMIFS(Data!Y:Y,Data!$AD:$AD,$J35),$I35=3,SUMIFS(Data!Y:Y,Data!$AD:$AD,$J35))</f>
        <v>0</v>
      </c>
      <c r="N35" s="128" cm="1">
        <f t="array" ref="N35">_xlfn.IFS($I35=0,SUMIFS(Data!Z:Z,Data!$AB:$AB,$J35),$I35=1,SUMIFS(Data!Z:Z,Data!$AC:$AC,$J35),$I35=2,SUMIFS(Data!Z:Z,Data!$AD:$AD,$J35),$I35=3,SUMIFS(Data!Z:Z,Data!$AD:$AD,$J35))</f>
        <v>0</v>
      </c>
      <c r="O35" s="128" cm="1">
        <f t="array" ref="O35">_xlfn.IFS($I35=0,SUMIFS(Data!AA:AA,Data!$AB:$AB,$J35),$I35=1,SUMIFS(Data!AA:AA,Data!$AC:$AC,$J35),$I35=2,SUMIFS(Data!AA:AA,Data!$AD:$AD,$J35),$I35=3,SUMIFS(Data!AA:AA,Data!$AD:$AD,$J35))</f>
        <v>0</v>
      </c>
    </row>
    <row r="36" spans="2:15" ht="15" thickTop="1">
      <c r="B36" s="119" t="s">
        <v>4</v>
      </c>
      <c r="C36" s="130">
        <f>SUMIFS(Data!F:F,Data!$AB:$AB,Resultattabeller!$B36)/10^6</f>
        <v>0</v>
      </c>
      <c r="D36" s="132">
        <f>SUMIFS(Data!X:X,Data!$AB:$AB,Resultattabeller!$B36)</f>
        <v>0</v>
      </c>
      <c r="E36" s="132">
        <f>SUMIFS(Data!Y:Y,Data!$AB:$AB,Resultattabeller!$B36)</f>
        <v>0</v>
      </c>
      <c r="F36" s="132">
        <f>SUMIFS(Data!Z:Z,Data!$AB:$AB,Resultattabeller!$B36)</f>
        <v>0</v>
      </c>
      <c r="G36" s="132">
        <f>SUMIFS(Data!AA:AA,Data!$AB:$AB,Resultattabeller!$B36)</f>
        <v>0</v>
      </c>
      <c r="I36">
        <f t="shared" si="0"/>
        <v>3</v>
      </c>
      <c r="J36" s="115" t="s">
        <v>616</v>
      </c>
      <c r="K36" s="120" cm="1">
        <f t="array" ref="K36">_xlfn.IFS($I36=0,SUMIFS(Data!F:F,Data!$AB:$AB,$J36),$I36=1,SUMIFS(Data!F:F,Data!$AC:$AC,$J36),$I36=2,SUMIFS(Data!F:F,Data!$AD:$AD,$J36),I36=3,SUMIFS(Data!F:F,Data!$AD:$AD,$J36))/10^6</f>
        <v>0</v>
      </c>
      <c r="L36" s="127" cm="1">
        <f t="array" ref="L36">_xlfn.IFS($I36=0,SUMIFS(Data!X:X,Data!$AB:$AB,$J36),$I36=1,SUMIFS(Data!X:X,Data!$AC:$AC,$J36),$I36=2,SUMIFS(Data!X:X,Data!$AD:$AD,$J36),$I36=3,SUMIFS(Data!X:X,Data!$AD:$AD,$J36))</f>
        <v>0</v>
      </c>
      <c r="M36" s="127" cm="1">
        <f t="array" ref="M36">_xlfn.IFS($I36=0,SUMIFS(Data!Y:Y,Data!$AB:$AB,$J36),$I36=1,SUMIFS(Data!Y:Y,Data!$AC:$AC,$J36),$I36=2,SUMIFS(Data!Y:Y,Data!$AD:$AD,$J36),$I36=3,SUMIFS(Data!Y:Y,Data!$AD:$AD,$J36))</f>
        <v>0</v>
      </c>
      <c r="N36" s="127" cm="1">
        <f t="array" ref="N36">_xlfn.IFS($I36=0,SUMIFS(Data!Z:Z,Data!$AB:$AB,$J36),$I36=1,SUMIFS(Data!Z:Z,Data!$AC:$AC,$J36),$I36=2,SUMIFS(Data!Z:Z,Data!$AD:$AD,$J36),$I36=3,SUMIFS(Data!Z:Z,Data!$AD:$AD,$J36))</f>
        <v>0</v>
      </c>
      <c r="O36" s="127" cm="1">
        <f t="array" ref="O36">_xlfn.IFS($I36=0,SUMIFS(Data!AA:AA,Data!$AB:$AB,$J36),$I36=1,SUMIFS(Data!AA:AA,Data!$AC:$AC,$J36),$I36=2,SUMIFS(Data!AA:AA,Data!$AD:$AD,$J36),$I36=3,SUMIFS(Data!AA:AA,Data!$AD:$AD,$J36))</f>
        <v>0</v>
      </c>
    </row>
    <row r="37" spans="2:15">
      <c r="B37" s="115" t="s">
        <v>148</v>
      </c>
      <c r="C37" s="120">
        <f>SUMIFS(Data!F:F,Data!$AC:$AC,Resultattabeller!$B37)/10^6</f>
        <v>0</v>
      </c>
      <c r="D37" s="127">
        <f>SUMIFS(Data!X:X,Data!$AC:$AC,Resultattabeller!$B37)</f>
        <v>0</v>
      </c>
      <c r="E37" s="127">
        <f>SUMIFS(Data!Y:Y,Data!$AC:$AC,Resultattabeller!$B37)</f>
        <v>0</v>
      </c>
      <c r="F37" s="127">
        <f>SUMIFS(Data!Z:Z,Data!$AC:$AC,Resultattabeller!$B37)</f>
        <v>0</v>
      </c>
      <c r="G37" s="127">
        <f>SUMIFS(Data!AA:AA,Data!$AC:$AC,Resultattabeller!$B37)</f>
        <v>0</v>
      </c>
      <c r="I37">
        <f t="shared" si="0"/>
        <v>3</v>
      </c>
      <c r="J37" s="116" t="s">
        <v>619</v>
      </c>
      <c r="K37" s="121" cm="1">
        <f t="array" ref="K37">_xlfn.IFS($I37=0,SUMIFS(Data!F:F,Data!$AB:$AB,$J37),$I37=1,SUMIFS(Data!F:F,Data!$AC:$AC,$J37),$I37=2,SUMIFS(Data!F:F,Data!$AD:$AD,$J37),I37=3,SUMIFS(Data!F:F,Data!$AD:$AD,$J37))/10^6</f>
        <v>0</v>
      </c>
      <c r="L37" s="128" cm="1">
        <f t="array" ref="L37">_xlfn.IFS($I37=0,SUMIFS(Data!X:X,Data!$AB:$AB,$J37),$I37=1,SUMIFS(Data!X:X,Data!$AC:$AC,$J37),$I37=2,SUMIFS(Data!X:X,Data!$AD:$AD,$J37),$I37=3,SUMIFS(Data!X:X,Data!$AD:$AD,$J37))</f>
        <v>0</v>
      </c>
      <c r="M37" s="128" cm="1">
        <f t="array" ref="M37">_xlfn.IFS($I37=0,SUMIFS(Data!Y:Y,Data!$AB:$AB,$J37),$I37=1,SUMIFS(Data!Y:Y,Data!$AC:$AC,$J37),$I37=2,SUMIFS(Data!Y:Y,Data!$AD:$AD,$J37),$I37=3,SUMIFS(Data!Y:Y,Data!$AD:$AD,$J37))</f>
        <v>0</v>
      </c>
      <c r="N37" s="128" cm="1">
        <f t="array" ref="N37">_xlfn.IFS($I37=0,SUMIFS(Data!Z:Z,Data!$AB:$AB,$J37),$I37=1,SUMIFS(Data!Z:Z,Data!$AC:$AC,$J37),$I37=2,SUMIFS(Data!Z:Z,Data!$AD:$AD,$J37),$I37=3,SUMIFS(Data!Z:Z,Data!$AD:$AD,$J37))</f>
        <v>0</v>
      </c>
      <c r="O37" s="128" cm="1">
        <f t="array" ref="O37">_xlfn.IFS($I37=0,SUMIFS(Data!AA:AA,Data!$AB:$AB,$J37),$I37=1,SUMIFS(Data!AA:AA,Data!$AC:$AC,$J37),$I37=2,SUMIFS(Data!AA:AA,Data!$AD:$AD,$J37),$I37=3,SUMIFS(Data!AA:AA,Data!$AD:$AD,$J37))</f>
        <v>0</v>
      </c>
    </row>
    <row r="38" spans="2:15">
      <c r="B38" s="116" t="s">
        <v>577</v>
      </c>
      <c r="C38" s="121">
        <f>SUMIFS(Data!F:F,Data!$AC:$AC,Resultattabeller!$B38)/10^6</f>
        <v>0</v>
      </c>
      <c r="D38" s="128">
        <f>SUMIFS(Data!X:X,Data!$AC:$AC,Resultattabeller!$B38)</f>
        <v>0</v>
      </c>
      <c r="E38" s="128">
        <f>SUMIFS(Data!Y:Y,Data!$AC:$AC,Resultattabeller!$B38)</f>
        <v>0</v>
      </c>
      <c r="F38" s="128">
        <f>SUMIFS(Data!Z:Z,Data!$AC:$AC,Resultattabeller!$B38)</f>
        <v>0</v>
      </c>
      <c r="G38" s="128">
        <f>SUMIFS(Data!AA:AA,Data!$AC:$AC,Resultattabeller!$B38)</f>
        <v>0</v>
      </c>
      <c r="I38">
        <f t="shared" si="0"/>
        <v>1</v>
      </c>
      <c r="J38" s="133" t="s">
        <v>78</v>
      </c>
      <c r="K38" s="134" cm="1">
        <f t="array" ref="K38">_xlfn.IFS($I38=0,SUMIFS(Data!F:F,Data!$AB:$AB,$J38),$I38=1,SUMIFS(Data!F:F,Data!$AC:$AC,$J38),$I38=2,SUMIFS(Data!F:F,Data!$AD:$AD,$J38),I38=3,SUMIFS(Data!F:F,Data!$AD:$AD,$J38))/10^6</f>
        <v>0</v>
      </c>
      <c r="L38" s="135" cm="1">
        <f t="array" ref="L38">_xlfn.IFS($I38=0,SUMIFS(Data!X:X,Data!$AB:$AB,$J38),$I38=1,SUMIFS(Data!X:X,Data!$AC:$AC,$J38),$I38=2,SUMIFS(Data!X:X,Data!$AD:$AD,$J38),$I38=3,SUMIFS(Data!X:X,Data!$AD:$AD,$J38))</f>
        <v>0</v>
      </c>
      <c r="M38" s="135" cm="1">
        <f t="array" ref="M38">_xlfn.IFS($I38=0,SUMIFS(Data!Y:Y,Data!$AB:$AB,$J38),$I38=1,SUMIFS(Data!Y:Y,Data!$AC:$AC,$J38),$I38=2,SUMIFS(Data!Y:Y,Data!$AD:$AD,$J38),$I38=3,SUMIFS(Data!Y:Y,Data!$AD:$AD,$J38))</f>
        <v>0</v>
      </c>
      <c r="N38" s="135" cm="1">
        <f t="array" ref="N38">_xlfn.IFS($I38=0,SUMIFS(Data!Z:Z,Data!$AB:$AB,$J38),$I38=1,SUMIFS(Data!Z:Z,Data!$AC:$AC,$J38),$I38=2,SUMIFS(Data!Z:Z,Data!$AD:$AD,$J38),$I38=3,SUMIFS(Data!Z:Z,Data!$AD:$AD,$J38))</f>
        <v>0</v>
      </c>
      <c r="O38" s="135" cm="1">
        <f t="array" ref="O38">_xlfn.IFS($I38=0,SUMIFS(Data!AA:AA,Data!$AB:$AB,$J38),$I38=1,SUMIFS(Data!AA:AA,Data!$AC:$AC,$J38),$I38=2,SUMIFS(Data!AA:AA,Data!$AD:$AD,$J38),$I38=3,SUMIFS(Data!AA:AA,Data!$AD:$AD,$J38))</f>
        <v>0</v>
      </c>
    </row>
    <row r="39" spans="2:15">
      <c r="B39" s="115" t="s">
        <v>165</v>
      </c>
      <c r="C39" s="120">
        <f>SUMIFS(Data!F:F,Data!$AC:$AC,Resultattabeller!$B39)/10^6</f>
        <v>0</v>
      </c>
      <c r="D39" s="127">
        <f>SUMIFS(Data!X:X,Data!$AC:$AC,Resultattabeller!$B39)</f>
        <v>0</v>
      </c>
      <c r="E39" s="127">
        <f>SUMIFS(Data!Y:Y,Data!$AC:$AC,Resultattabeller!$B39)</f>
        <v>0</v>
      </c>
      <c r="F39" s="127">
        <f>SUMIFS(Data!Z:Z,Data!$AC:$AC,Resultattabeller!$B39)</f>
        <v>0</v>
      </c>
      <c r="G39" s="127">
        <f>SUMIFS(Data!AA:AA,Data!$AC:$AC,Resultattabeller!$B39)</f>
        <v>0</v>
      </c>
      <c r="I39">
        <f t="shared" si="0"/>
        <v>3</v>
      </c>
      <c r="J39" s="116" t="s">
        <v>622</v>
      </c>
      <c r="K39" s="121" cm="1">
        <f t="array" ref="K39">_xlfn.IFS($I39=0,SUMIFS(Data!F:F,Data!$AB:$AB,$J39),$I39=1,SUMIFS(Data!F:F,Data!$AC:$AC,$J39),$I39=2,SUMIFS(Data!F:F,Data!$AD:$AD,$J39),I39=3,SUMIFS(Data!F:F,Data!$AD:$AD,$J39))/10^6</f>
        <v>0</v>
      </c>
      <c r="L39" s="128" cm="1">
        <f t="array" ref="L39">_xlfn.IFS($I39=0,SUMIFS(Data!X:X,Data!$AB:$AB,$J39),$I39=1,SUMIFS(Data!X:X,Data!$AC:$AC,$J39),$I39=2,SUMIFS(Data!X:X,Data!$AD:$AD,$J39),$I39=3,SUMIFS(Data!X:X,Data!$AD:$AD,$J39))</f>
        <v>0</v>
      </c>
      <c r="M39" s="128" cm="1">
        <f t="array" ref="M39">_xlfn.IFS($I39=0,SUMIFS(Data!Y:Y,Data!$AB:$AB,$J39),$I39=1,SUMIFS(Data!Y:Y,Data!$AC:$AC,$J39),$I39=2,SUMIFS(Data!Y:Y,Data!$AD:$AD,$J39),$I39=3,SUMIFS(Data!Y:Y,Data!$AD:$AD,$J39))</f>
        <v>0</v>
      </c>
      <c r="N39" s="128" cm="1">
        <f t="array" ref="N39">_xlfn.IFS($I39=0,SUMIFS(Data!Z:Z,Data!$AB:$AB,$J39),$I39=1,SUMIFS(Data!Z:Z,Data!$AC:$AC,$J39),$I39=2,SUMIFS(Data!Z:Z,Data!$AD:$AD,$J39),$I39=3,SUMIFS(Data!Z:Z,Data!$AD:$AD,$J39))</f>
        <v>0</v>
      </c>
      <c r="O39" s="128" cm="1">
        <f t="array" ref="O39">_xlfn.IFS($I39=0,SUMIFS(Data!AA:AA,Data!$AB:$AB,$J39),$I39=1,SUMIFS(Data!AA:AA,Data!$AC:$AC,$J39),$I39=2,SUMIFS(Data!AA:AA,Data!$AD:$AD,$J39),$I39=3,SUMIFS(Data!AA:AA,Data!$AD:$AD,$J39))</f>
        <v>0</v>
      </c>
    </row>
    <row r="40" spans="2:15">
      <c r="B40" s="116" t="s">
        <v>584</v>
      </c>
      <c r="C40" s="121">
        <f>SUMIFS(Data!F:F,Data!$AC:$AC,Resultattabeller!$B40)/10^6</f>
        <v>0</v>
      </c>
      <c r="D40" s="128">
        <f>SUMIFS(Data!X:X,Data!$AC:$AC,Resultattabeller!$B40)</f>
        <v>0</v>
      </c>
      <c r="E40" s="128">
        <f>SUMIFS(Data!Y:Y,Data!$AC:$AC,Resultattabeller!$B40)</f>
        <v>0</v>
      </c>
      <c r="F40" s="128">
        <f>SUMIFS(Data!Z:Z,Data!$AC:$AC,Resultattabeller!$B40)</f>
        <v>0</v>
      </c>
      <c r="G40" s="128">
        <f>SUMIFS(Data!AA:AA,Data!$AC:$AC,Resultattabeller!$B40)</f>
        <v>0</v>
      </c>
      <c r="I40">
        <f t="shared" si="0"/>
        <v>3</v>
      </c>
      <c r="J40" s="115" t="s">
        <v>625</v>
      </c>
      <c r="K40" s="120" cm="1">
        <f t="array" ref="K40">_xlfn.IFS($I40=0,SUMIFS(Data!F:F,Data!$AB:$AB,$J40),$I40=1,SUMIFS(Data!F:F,Data!$AC:$AC,$J40),$I40=2,SUMIFS(Data!F:F,Data!$AD:$AD,$J40),I40=3,SUMIFS(Data!F:F,Data!$AD:$AD,$J40))/10^6</f>
        <v>0</v>
      </c>
      <c r="L40" s="127" cm="1">
        <f t="array" ref="L40">_xlfn.IFS($I40=0,SUMIFS(Data!X:X,Data!$AB:$AB,$J40),$I40=1,SUMIFS(Data!X:X,Data!$AC:$AC,$J40),$I40=2,SUMIFS(Data!X:X,Data!$AD:$AD,$J40),$I40=3,SUMIFS(Data!X:X,Data!$AD:$AD,$J40))</f>
        <v>0</v>
      </c>
      <c r="M40" s="127" cm="1">
        <f t="array" ref="M40">_xlfn.IFS($I40=0,SUMIFS(Data!Y:Y,Data!$AB:$AB,$J40),$I40=1,SUMIFS(Data!Y:Y,Data!$AC:$AC,$J40),$I40=2,SUMIFS(Data!Y:Y,Data!$AD:$AD,$J40),$I40=3,SUMIFS(Data!Y:Y,Data!$AD:$AD,$J40))</f>
        <v>0</v>
      </c>
      <c r="N40" s="127" cm="1">
        <f t="array" ref="N40">_xlfn.IFS($I40=0,SUMIFS(Data!Z:Z,Data!$AB:$AB,$J40),$I40=1,SUMIFS(Data!Z:Z,Data!$AC:$AC,$J40),$I40=2,SUMIFS(Data!Z:Z,Data!$AD:$AD,$J40),$I40=3,SUMIFS(Data!Z:Z,Data!$AD:$AD,$J40))</f>
        <v>0</v>
      </c>
      <c r="O40" s="127" cm="1">
        <f t="array" ref="O40">_xlfn.IFS($I40=0,SUMIFS(Data!AA:AA,Data!$AB:$AB,$J40),$I40=1,SUMIFS(Data!AA:AA,Data!$AC:$AC,$J40),$I40=2,SUMIFS(Data!AA:AA,Data!$AD:$AD,$J40),$I40=3,SUMIFS(Data!AA:AA,Data!$AD:$AD,$J40))</f>
        <v>0</v>
      </c>
    </row>
    <row r="41" spans="2:15">
      <c r="B41" s="115" t="s">
        <v>175</v>
      </c>
      <c r="C41" s="120">
        <f>SUMIFS(Data!F:F,Data!$AC:$AC,Resultattabeller!$B41)/10^6</f>
        <v>0</v>
      </c>
      <c r="D41" s="127">
        <f>SUMIFS(Data!X:X,Data!$AC:$AC,Resultattabeller!$B41)</f>
        <v>0</v>
      </c>
      <c r="E41" s="127">
        <f>SUMIFS(Data!Y:Y,Data!$AC:$AC,Resultattabeller!$B41)</f>
        <v>0</v>
      </c>
      <c r="F41" s="127">
        <f>SUMIFS(Data!Z:Z,Data!$AC:$AC,Resultattabeller!$B41)</f>
        <v>0</v>
      </c>
      <c r="G41" s="127">
        <f>SUMIFS(Data!AA:AA,Data!$AC:$AC,Resultattabeller!$B41)</f>
        <v>0</v>
      </c>
      <c r="I41">
        <f t="shared" si="0"/>
        <v>3</v>
      </c>
      <c r="J41" s="116" t="s">
        <v>628</v>
      </c>
      <c r="K41" s="121" cm="1">
        <f t="array" ref="K41">_xlfn.IFS($I41=0,SUMIFS(Data!F:F,Data!$AB:$AB,$J41),$I41=1,SUMIFS(Data!F:F,Data!$AC:$AC,$J41),$I41=2,SUMIFS(Data!F:F,Data!$AD:$AD,$J41),I41=3,SUMIFS(Data!F:F,Data!$AD:$AD,$J41))/10^6</f>
        <v>0</v>
      </c>
      <c r="L41" s="128" cm="1">
        <f t="array" ref="L41">_xlfn.IFS($I41=0,SUMIFS(Data!X:X,Data!$AB:$AB,$J41),$I41=1,SUMIFS(Data!X:X,Data!$AC:$AC,$J41),$I41=2,SUMIFS(Data!X:X,Data!$AD:$AD,$J41),$I41=3,SUMIFS(Data!X:X,Data!$AD:$AD,$J41))</f>
        <v>0</v>
      </c>
      <c r="M41" s="128" cm="1">
        <f t="array" ref="M41">_xlfn.IFS($I41=0,SUMIFS(Data!Y:Y,Data!$AB:$AB,$J41),$I41=1,SUMIFS(Data!Y:Y,Data!$AC:$AC,$J41),$I41=2,SUMIFS(Data!Y:Y,Data!$AD:$AD,$J41),$I41=3,SUMIFS(Data!Y:Y,Data!$AD:$AD,$J41))</f>
        <v>0</v>
      </c>
      <c r="N41" s="128" cm="1">
        <f t="array" ref="N41">_xlfn.IFS($I41=0,SUMIFS(Data!Z:Z,Data!$AB:$AB,$J41),$I41=1,SUMIFS(Data!Z:Z,Data!$AC:$AC,$J41),$I41=2,SUMIFS(Data!Z:Z,Data!$AD:$AD,$J41),$I41=3,SUMIFS(Data!Z:Z,Data!$AD:$AD,$J41))</f>
        <v>0</v>
      </c>
      <c r="O41" s="128" cm="1">
        <f t="array" ref="O41">_xlfn.IFS($I41=0,SUMIFS(Data!AA:AA,Data!$AB:$AB,$J41),$I41=1,SUMIFS(Data!AA:AA,Data!$AC:$AC,$J41),$I41=2,SUMIFS(Data!AA:AA,Data!$AD:$AD,$J41),$I41=3,SUMIFS(Data!AA:AA,Data!$AD:$AD,$J41))</f>
        <v>0</v>
      </c>
    </row>
    <row r="42" spans="2:15" ht="15" thickBot="1">
      <c r="B42" s="116" t="s">
        <v>178</v>
      </c>
      <c r="C42" s="121">
        <f>SUMIFS(Data!F:F,Data!$AC:$AC,Resultattabeller!$B42)/10^6</f>
        <v>0</v>
      </c>
      <c r="D42" s="128">
        <f>SUMIFS(Data!X:X,Data!$AC:$AC,Resultattabeller!$B42)</f>
        <v>0</v>
      </c>
      <c r="E42" s="128">
        <f>SUMIFS(Data!Y:Y,Data!$AC:$AC,Resultattabeller!$B42)</f>
        <v>0</v>
      </c>
      <c r="F42" s="128">
        <f>SUMIFS(Data!Z:Z,Data!$AC:$AC,Resultattabeller!$B42)</f>
        <v>0</v>
      </c>
      <c r="G42" s="128">
        <f>SUMIFS(Data!AA:AA,Data!$AC:$AC,Resultattabeller!$B42)</f>
        <v>0</v>
      </c>
      <c r="I42">
        <f t="shared" si="0"/>
        <v>3</v>
      </c>
      <c r="J42" s="115" t="s">
        <v>631</v>
      </c>
      <c r="K42" s="120" cm="1">
        <f t="array" ref="K42">_xlfn.IFS($I42=0,SUMIFS(Data!F:F,Data!$AB:$AB,$J42),$I42=1,SUMIFS(Data!F:F,Data!$AC:$AC,$J42),$I42=2,SUMIFS(Data!F:F,Data!$AD:$AD,$J42),I42=3,SUMIFS(Data!F:F,Data!$AD:$AD,$J42))/10^6</f>
        <v>0</v>
      </c>
      <c r="L42" s="127" cm="1">
        <f t="array" ref="L42">_xlfn.IFS($I42=0,SUMIFS(Data!X:X,Data!$AB:$AB,$J42),$I42=1,SUMIFS(Data!X:X,Data!$AC:$AC,$J42),$I42=2,SUMIFS(Data!X:X,Data!$AD:$AD,$J42),$I42=3,SUMIFS(Data!X:X,Data!$AD:$AD,$J42))</f>
        <v>0</v>
      </c>
      <c r="M42" s="127" cm="1">
        <f t="array" ref="M42">_xlfn.IFS($I42=0,SUMIFS(Data!Y:Y,Data!$AB:$AB,$J42),$I42=1,SUMIFS(Data!Y:Y,Data!$AC:$AC,$J42),$I42=2,SUMIFS(Data!Y:Y,Data!$AD:$AD,$J42),$I42=3,SUMIFS(Data!Y:Y,Data!$AD:$AD,$J42))</f>
        <v>0</v>
      </c>
      <c r="N42" s="127" cm="1">
        <f t="array" ref="N42">_xlfn.IFS($I42=0,SUMIFS(Data!Z:Z,Data!$AB:$AB,$J42),$I42=1,SUMIFS(Data!Z:Z,Data!$AC:$AC,$J42),$I42=2,SUMIFS(Data!Z:Z,Data!$AD:$AD,$J42),$I42=3,SUMIFS(Data!Z:Z,Data!$AD:$AD,$J42))</f>
        <v>0</v>
      </c>
      <c r="O42" s="127" cm="1">
        <f t="array" ref="O42">_xlfn.IFS($I42=0,SUMIFS(Data!AA:AA,Data!$AB:$AB,$J42),$I42=1,SUMIFS(Data!AA:AA,Data!$AC:$AC,$J42),$I42=2,SUMIFS(Data!AA:AA,Data!$AD:$AD,$J42),$I42=3,SUMIFS(Data!AA:AA,Data!$AD:$AD,$J42))</f>
        <v>0</v>
      </c>
    </row>
    <row r="43" spans="2:15" ht="15" thickTop="1">
      <c r="B43" s="119" t="s">
        <v>5</v>
      </c>
      <c r="C43" s="130">
        <f>SUMIFS(Data!F:F,Data!$AB:$AB,Resultattabeller!$B43)/10^6</f>
        <v>0</v>
      </c>
      <c r="D43" s="132">
        <f>SUMIFS(Data!X:X,Data!$AB:$AB,Resultattabeller!$B43)</f>
        <v>0</v>
      </c>
      <c r="E43" s="132">
        <f>SUMIFS(Data!Y:Y,Data!$AB:$AB,Resultattabeller!$B43)</f>
        <v>0</v>
      </c>
      <c r="F43" s="132">
        <f>SUMIFS(Data!Z:Z,Data!$AB:$AB,Resultattabeller!$B43)</f>
        <v>0</v>
      </c>
      <c r="G43" s="132">
        <f>SUMIFS(Data!AA:AA,Data!$AB:$AB,Resultattabeller!$B43)</f>
        <v>0</v>
      </c>
      <c r="I43">
        <f t="shared" si="0"/>
        <v>3</v>
      </c>
      <c r="J43" s="116" t="s">
        <v>634</v>
      </c>
      <c r="K43" s="121" cm="1">
        <f t="array" ref="K43">_xlfn.IFS($I43=0,SUMIFS(Data!F:F,Data!$AB:$AB,$J43),$I43=1,SUMIFS(Data!F:F,Data!$AC:$AC,$J43),$I43=2,SUMIFS(Data!F:F,Data!$AD:$AD,$J43),I43=3,SUMIFS(Data!F:F,Data!$AD:$AD,$J43))/10^6</f>
        <v>0</v>
      </c>
      <c r="L43" s="128" cm="1">
        <f t="array" ref="L43">_xlfn.IFS($I43=0,SUMIFS(Data!X:X,Data!$AB:$AB,$J43),$I43=1,SUMIFS(Data!X:X,Data!$AC:$AC,$J43),$I43=2,SUMIFS(Data!X:X,Data!$AD:$AD,$J43),$I43=3,SUMIFS(Data!X:X,Data!$AD:$AD,$J43))</f>
        <v>0</v>
      </c>
      <c r="M43" s="128" cm="1">
        <f t="array" ref="M43">_xlfn.IFS($I43=0,SUMIFS(Data!Y:Y,Data!$AB:$AB,$J43),$I43=1,SUMIFS(Data!Y:Y,Data!$AC:$AC,$J43),$I43=2,SUMIFS(Data!Y:Y,Data!$AD:$AD,$J43),$I43=3,SUMIFS(Data!Y:Y,Data!$AD:$AD,$J43))</f>
        <v>0</v>
      </c>
      <c r="N43" s="128" cm="1">
        <f t="array" ref="N43">_xlfn.IFS($I43=0,SUMIFS(Data!Z:Z,Data!$AB:$AB,$J43),$I43=1,SUMIFS(Data!Z:Z,Data!$AC:$AC,$J43),$I43=2,SUMIFS(Data!Z:Z,Data!$AD:$AD,$J43),$I43=3,SUMIFS(Data!Z:Z,Data!$AD:$AD,$J43))</f>
        <v>0</v>
      </c>
      <c r="O43" s="128" cm="1">
        <f t="array" ref="O43">_xlfn.IFS($I43=0,SUMIFS(Data!AA:AA,Data!$AB:$AB,$J43),$I43=1,SUMIFS(Data!AA:AA,Data!$AC:$AC,$J43),$I43=2,SUMIFS(Data!AA:AA,Data!$AD:$AD,$J43),$I43=3,SUMIFS(Data!AA:AA,Data!$AD:$AD,$J43))</f>
        <v>0</v>
      </c>
    </row>
    <row r="44" spans="2:15">
      <c r="B44" s="116" t="s">
        <v>183</v>
      </c>
      <c r="C44" s="121">
        <f>SUMIFS(Data!F:F,Data!$AC:$AC,Resultattabeller!$B44)/10^6</f>
        <v>0</v>
      </c>
      <c r="D44" s="128">
        <f>SUMIFS(Data!X:X,Data!$AC:$AC,Resultattabeller!$B44)</f>
        <v>0</v>
      </c>
      <c r="E44" s="128">
        <f>SUMIFS(Data!Y:Y,Data!$AC:$AC,Resultattabeller!$B44)</f>
        <v>0</v>
      </c>
      <c r="F44" s="128">
        <f>SUMIFS(Data!Z:Z,Data!$AC:$AC,Resultattabeller!$B44)</f>
        <v>0</v>
      </c>
      <c r="G44" s="128">
        <f>SUMIFS(Data!AA:AA,Data!$AC:$AC,Resultattabeller!$B44)</f>
        <v>0</v>
      </c>
      <c r="I44">
        <f t="shared" si="0"/>
        <v>3</v>
      </c>
      <c r="J44" s="115" t="s">
        <v>637</v>
      </c>
      <c r="K44" s="120" cm="1">
        <f t="array" ref="K44">_xlfn.IFS($I44=0,SUMIFS(Data!F:F,Data!$AB:$AB,$J44),$I44=1,SUMIFS(Data!F:F,Data!$AC:$AC,$J44),$I44=2,SUMIFS(Data!F:F,Data!$AD:$AD,$J44),I44=3,SUMIFS(Data!F:F,Data!$AD:$AD,$J44))/10^6</f>
        <v>0</v>
      </c>
      <c r="L44" s="127" cm="1">
        <f t="array" ref="L44">_xlfn.IFS($I44=0,SUMIFS(Data!X:X,Data!$AB:$AB,$J44),$I44=1,SUMIFS(Data!X:X,Data!$AC:$AC,$J44),$I44=2,SUMIFS(Data!X:X,Data!$AD:$AD,$J44),$I44=3,SUMIFS(Data!X:X,Data!$AD:$AD,$J44))</f>
        <v>0</v>
      </c>
      <c r="M44" s="127" cm="1">
        <f t="array" ref="M44">_xlfn.IFS($I44=0,SUMIFS(Data!Y:Y,Data!$AB:$AB,$J44),$I44=1,SUMIFS(Data!Y:Y,Data!$AC:$AC,$J44),$I44=2,SUMIFS(Data!Y:Y,Data!$AD:$AD,$J44),$I44=3,SUMIFS(Data!Y:Y,Data!$AD:$AD,$J44))</f>
        <v>0</v>
      </c>
      <c r="N44" s="127" cm="1">
        <f t="array" ref="N44">_xlfn.IFS($I44=0,SUMIFS(Data!Z:Z,Data!$AB:$AB,$J44),$I44=1,SUMIFS(Data!Z:Z,Data!$AC:$AC,$J44),$I44=2,SUMIFS(Data!Z:Z,Data!$AD:$AD,$J44),$I44=3,SUMIFS(Data!Z:Z,Data!$AD:$AD,$J44))</f>
        <v>0</v>
      </c>
      <c r="O44" s="127" cm="1">
        <f t="array" ref="O44">_xlfn.IFS($I44=0,SUMIFS(Data!AA:AA,Data!$AB:$AB,$J44),$I44=1,SUMIFS(Data!AA:AA,Data!$AC:$AC,$J44),$I44=2,SUMIFS(Data!AA:AA,Data!$AD:$AD,$J44),$I44=3,SUMIFS(Data!AA:AA,Data!$AD:$AD,$J44))</f>
        <v>0</v>
      </c>
    </row>
    <row r="45" spans="2:15">
      <c r="B45" s="115" t="s">
        <v>188</v>
      </c>
      <c r="C45" s="120">
        <f>SUMIFS(Data!F:F,Data!$AC:$AC,Resultattabeller!$B45)/10^6</f>
        <v>0</v>
      </c>
      <c r="D45" s="127">
        <f>SUMIFS(Data!X:X,Data!$AC:$AC,Resultattabeller!$B45)</f>
        <v>0</v>
      </c>
      <c r="E45" s="127">
        <f>SUMIFS(Data!Y:Y,Data!$AC:$AC,Resultattabeller!$B45)</f>
        <v>0</v>
      </c>
      <c r="F45" s="127">
        <f>SUMIFS(Data!Z:Z,Data!$AC:$AC,Resultattabeller!$B45)</f>
        <v>0</v>
      </c>
      <c r="G45" s="127">
        <f>SUMIFS(Data!AA:AA,Data!$AC:$AC,Resultattabeller!$B45)</f>
        <v>0</v>
      </c>
      <c r="I45">
        <f t="shared" si="0"/>
        <v>3</v>
      </c>
      <c r="J45" s="116" t="s">
        <v>640</v>
      </c>
      <c r="K45" s="121" cm="1">
        <f t="array" ref="K45">_xlfn.IFS($I45=0,SUMIFS(Data!F:F,Data!$AB:$AB,$J45),$I45=1,SUMIFS(Data!F:F,Data!$AC:$AC,$J45),$I45=2,SUMIFS(Data!F:F,Data!$AD:$AD,$J45),I45=3,SUMIFS(Data!F:F,Data!$AD:$AD,$J45))/10^6</f>
        <v>0</v>
      </c>
      <c r="L45" s="128" cm="1">
        <f t="array" ref="L45">_xlfn.IFS($I45=0,SUMIFS(Data!X:X,Data!$AB:$AB,$J45),$I45=1,SUMIFS(Data!X:X,Data!$AC:$AC,$J45),$I45=2,SUMIFS(Data!X:X,Data!$AD:$AD,$J45),$I45=3,SUMIFS(Data!X:X,Data!$AD:$AD,$J45))</f>
        <v>0</v>
      </c>
      <c r="M45" s="128" cm="1">
        <f t="array" ref="M45">_xlfn.IFS($I45=0,SUMIFS(Data!Y:Y,Data!$AB:$AB,$J45),$I45=1,SUMIFS(Data!Y:Y,Data!$AC:$AC,$J45),$I45=2,SUMIFS(Data!Y:Y,Data!$AD:$AD,$J45),$I45=3,SUMIFS(Data!Y:Y,Data!$AD:$AD,$J45))</f>
        <v>0</v>
      </c>
      <c r="N45" s="128" cm="1">
        <f t="array" ref="N45">_xlfn.IFS($I45=0,SUMIFS(Data!Z:Z,Data!$AB:$AB,$J45),$I45=1,SUMIFS(Data!Z:Z,Data!$AC:$AC,$J45),$I45=2,SUMIFS(Data!Z:Z,Data!$AD:$AD,$J45),$I45=3,SUMIFS(Data!Z:Z,Data!$AD:$AD,$J45))</f>
        <v>0</v>
      </c>
      <c r="O45" s="128" cm="1">
        <f t="array" ref="O45">_xlfn.IFS($I45=0,SUMIFS(Data!AA:AA,Data!$AB:$AB,$J45),$I45=1,SUMIFS(Data!AA:AA,Data!$AC:$AC,$J45),$I45=2,SUMIFS(Data!AA:AA,Data!$AD:$AD,$J45),$I45=3,SUMIFS(Data!AA:AA,Data!$AD:$AD,$J45))</f>
        <v>0</v>
      </c>
    </row>
    <row r="46" spans="2:15">
      <c r="B46" s="116" t="s">
        <v>196</v>
      </c>
      <c r="C46" s="121">
        <f>SUMIFS(Data!F:F,Data!$AC:$AC,Resultattabeller!$B46)/10^6</f>
        <v>0</v>
      </c>
      <c r="D46" s="128">
        <f>SUMIFS(Data!X:X,Data!$AC:$AC,Resultattabeller!$B46)</f>
        <v>0</v>
      </c>
      <c r="E46" s="128">
        <f>SUMIFS(Data!Y:Y,Data!$AC:$AC,Resultattabeller!$B46)</f>
        <v>0</v>
      </c>
      <c r="F46" s="128">
        <f>SUMIFS(Data!Z:Z,Data!$AC:$AC,Resultattabeller!$B46)</f>
        <v>0</v>
      </c>
      <c r="G46" s="128">
        <f>SUMIFS(Data!AA:AA,Data!$AC:$AC,Resultattabeller!$B46)</f>
        <v>0</v>
      </c>
      <c r="I46">
        <f t="shared" si="0"/>
        <v>3</v>
      </c>
      <c r="J46" s="115" t="s">
        <v>643</v>
      </c>
      <c r="K46" s="120" cm="1">
        <f t="array" ref="K46">_xlfn.IFS($I46=0,SUMIFS(Data!F:F,Data!$AB:$AB,$J46),$I46=1,SUMIFS(Data!F:F,Data!$AC:$AC,$J46),$I46=2,SUMIFS(Data!F:F,Data!$AD:$AD,$J46),I46=3,SUMIFS(Data!F:F,Data!$AD:$AD,$J46))/10^6</f>
        <v>0</v>
      </c>
      <c r="L46" s="127" cm="1">
        <f t="array" ref="L46">_xlfn.IFS($I46=0,SUMIFS(Data!X:X,Data!$AB:$AB,$J46),$I46=1,SUMIFS(Data!X:X,Data!$AC:$AC,$J46),$I46=2,SUMIFS(Data!X:X,Data!$AD:$AD,$J46),$I46=3,SUMIFS(Data!X:X,Data!$AD:$AD,$J46))</f>
        <v>0</v>
      </c>
      <c r="M46" s="127" cm="1">
        <f t="array" ref="M46">_xlfn.IFS($I46=0,SUMIFS(Data!Y:Y,Data!$AB:$AB,$J46),$I46=1,SUMIFS(Data!Y:Y,Data!$AC:$AC,$J46),$I46=2,SUMIFS(Data!Y:Y,Data!$AD:$AD,$J46),$I46=3,SUMIFS(Data!Y:Y,Data!$AD:$AD,$J46))</f>
        <v>0</v>
      </c>
      <c r="N46" s="127" cm="1">
        <f t="array" ref="N46">_xlfn.IFS($I46=0,SUMIFS(Data!Z:Z,Data!$AB:$AB,$J46),$I46=1,SUMIFS(Data!Z:Z,Data!$AC:$AC,$J46),$I46=2,SUMIFS(Data!Z:Z,Data!$AD:$AD,$J46),$I46=3,SUMIFS(Data!Z:Z,Data!$AD:$AD,$J46))</f>
        <v>0</v>
      </c>
      <c r="O46" s="127" cm="1">
        <f t="array" ref="O46">_xlfn.IFS($I46=0,SUMIFS(Data!AA:AA,Data!$AB:$AB,$J46),$I46=1,SUMIFS(Data!AA:AA,Data!$AC:$AC,$J46),$I46=2,SUMIFS(Data!AA:AA,Data!$AD:$AD,$J46),$I46=3,SUMIFS(Data!AA:AA,Data!$AD:$AD,$J46))</f>
        <v>0</v>
      </c>
    </row>
    <row r="47" spans="2:15">
      <c r="B47" s="115" t="s">
        <v>200</v>
      </c>
      <c r="C47" s="120">
        <f>SUMIFS(Data!F:F,Data!$AC:$AC,Resultattabeller!$B47)/10^6</f>
        <v>0</v>
      </c>
      <c r="D47" s="127">
        <f>SUMIFS(Data!X:X,Data!$AC:$AC,Resultattabeller!$B47)</f>
        <v>0</v>
      </c>
      <c r="E47" s="127">
        <f>SUMIFS(Data!Y:Y,Data!$AC:$AC,Resultattabeller!$B47)</f>
        <v>0</v>
      </c>
      <c r="F47" s="127">
        <f>SUMIFS(Data!Z:Z,Data!$AC:$AC,Resultattabeller!$B47)</f>
        <v>0</v>
      </c>
      <c r="G47" s="127">
        <f>SUMIFS(Data!AA:AA,Data!$AC:$AC,Resultattabeller!$B47)</f>
        <v>0</v>
      </c>
      <c r="I47">
        <f t="shared" si="0"/>
        <v>3</v>
      </c>
      <c r="J47" s="116" t="s">
        <v>646</v>
      </c>
      <c r="K47" s="121" cm="1">
        <f t="array" ref="K47">_xlfn.IFS($I47=0,SUMIFS(Data!F:F,Data!$AB:$AB,$J47),$I47=1,SUMIFS(Data!F:F,Data!$AC:$AC,$J47),$I47=2,SUMIFS(Data!F:F,Data!$AD:$AD,$J47),I47=3,SUMIFS(Data!F:F,Data!$AD:$AD,$J47))/10^6</f>
        <v>0</v>
      </c>
      <c r="L47" s="128" cm="1">
        <f t="array" ref="L47">_xlfn.IFS($I47=0,SUMIFS(Data!X:X,Data!$AB:$AB,$J47),$I47=1,SUMIFS(Data!X:X,Data!$AC:$AC,$J47),$I47=2,SUMIFS(Data!X:X,Data!$AD:$AD,$J47),$I47=3,SUMIFS(Data!X:X,Data!$AD:$AD,$J47))</f>
        <v>0</v>
      </c>
      <c r="M47" s="128" cm="1">
        <f t="array" ref="M47">_xlfn.IFS($I47=0,SUMIFS(Data!Y:Y,Data!$AB:$AB,$J47),$I47=1,SUMIFS(Data!Y:Y,Data!$AC:$AC,$J47),$I47=2,SUMIFS(Data!Y:Y,Data!$AD:$AD,$J47),$I47=3,SUMIFS(Data!Y:Y,Data!$AD:$AD,$J47))</f>
        <v>0</v>
      </c>
      <c r="N47" s="128" cm="1">
        <f t="array" ref="N47">_xlfn.IFS($I47=0,SUMIFS(Data!Z:Z,Data!$AB:$AB,$J47),$I47=1,SUMIFS(Data!Z:Z,Data!$AC:$AC,$J47),$I47=2,SUMIFS(Data!Z:Z,Data!$AD:$AD,$J47),$I47=3,SUMIFS(Data!Z:Z,Data!$AD:$AD,$J47))</f>
        <v>0</v>
      </c>
      <c r="O47" s="128" cm="1">
        <f t="array" ref="O47">_xlfn.IFS($I47=0,SUMIFS(Data!AA:AA,Data!$AB:$AB,$J47),$I47=1,SUMIFS(Data!AA:AA,Data!$AC:$AC,$J47),$I47=2,SUMIFS(Data!AA:AA,Data!$AD:$AD,$J47),$I47=3,SUMIFS(Data!AA:AA,Data!$AD:$AD,$J47))</f>
        <v>0</v>
      </c>
    </row>
    <row r="48" spans="2:15">
      <c r="B48" s="116" t="s">
        <v>202</v>
      </c>
      <c r="C48" s="121">
        <f>SUMIFS(Data!F:F,Data!$AC:$AC,Resultattabeller!$B48)/10^6</f>
        <v>0</v>
      </c>
      <c r="D48" s="128">
        <f>SUMIFS(Data!X:X,Data!$AC:$AC,Resultattabeller!$B48)</f>
        <v>0</v>
      </c>
      <c r="E48" s="128">
        <f>SUMIFS(Data!Y:Y,Data!$AC:$AC,Resultattabeller!$B48)</f>
        <v>0</v>
      </c>
      <c r="F48" s="128">
        <f>SUMIFS(Data!Z:Z,Data!$AC:$AC,Resultattabeller!$B48)</f>
        <v>0</v>
      </c>
      <c r="G48" s="128">
        <f>SUMIFS(Data!AA:AA,Data!$AC:$AC,Resultattabeller!$B48)</f>
        <v>0</v>
      </c>
      <c r="I48">
        <f t="shared" si="0"/>
        <v>1</v>
      </c>
      <c r="J48" s="133" t="s">
        <v>88</v>
      </c>
      <c r="K48" s="134" cm="1">
        <f t="array" ref="K48">_xlfn.IFS($I48=0,SUMIFS(Data!F:F,Data!$AB:$AB,$J48),$I48=1,SUMIFS(Data!F:F,Data!$AC:$AC,$J48),$I48=2,SUMIFS(Data!F:F,Data!$AD:$AD,$J48),I48=3,SUMIFS(Data!F:F,Data!$AD:$AD,$J48))/10^6</f>
        <v>0</v>
      </c>
      <c r="L48" s="135" cm="1">
        <f t="array" ref="L48">_xlfn.IFS($I48=0,SUMIFS(Data!X:X,Data!$AB:$AB,$J48),$I48=1,SUMIFS(Data!X:X,Data!$AC:$AC,$J48),$I48=2,SUMIFS(Data!X:X,Data!$AD:$AD,$J48),$I48=3,SUMIFS(Data!X:X,Data!$AD:$AD,$J48))</f>
        <v>0</v>
      </c>
      <c r="M48" s="135" cm="1">
        <f t="array" ref="M48">_xlfn.IFS($I48=0,SUMIFS(Data!Y:Y,Data!$AB:$AB,$J48),$I48=1,SUMIFS(Data!Y:Y,Data!$AC:$AC,$J48),$I48=2,SUMIFS(Data!Y:Y,Data!$AD:$AD,$J48),$I48=3,SUMIFS(Data!Y:Y,Data!$AD:$AD,$J48))</f>
        <v>0</v>
      </c>
      <c r="N48" s="135" cm="1">
        <f t="array" ref="N48">_xlfn.IFS($I48=0,SUMIFS(Data!Z:Z,Data!$AB:$AB,$J48),$I48=1,SUMIFS(Data!Z:Z,Data!$AC:$AC,$J48),$I48=2,SUMIFS(Data!Z:Z,Data!$AD:$AD,$J48),$I48=3,SUMIFS(Data!Z:Z,Data!$AD:$AD,$J48))</f>
        <v>0</v>
      </c>
      <c r="O48" s="135" cm="1">
        <f t="array" ref="O48">_xlfn.IFS($I48=0,SUMIFS(Data!AA:AA,Data!$AB:$AB,$J48),$I48=1,SUMIFS(Data!AA:AA,Data!$AC:$AC,$J48),$I48=2,SUMIFS(Data!AA:AA,Data!$AD:$AD,$J48),$I48=3,SUMIFS(Data!AA:AA,Data!$AD:$AD,$J48))</f>
        <v>0</v>
      </c>
    </row>
    <row r="49" spans="2:15">
      <c r="B49" s="115" t="s">
        <v>205</v>
      </c>
      <c r="C49" s="120">
        <f>SUMIFS(Data!F:F,Data!$AC:$AC,Resultattabeller!$B49)/10^6</f>
        <v>0</v>
      </c>
      <c r="D49" s="127">
        <f>SUMIFS(Data!X:X,Data!$AC:$AC,Resultattabeller!$B49)</f>
        <v>0</v>
      </c>
      <c r="E49" s="127">
        <f>SUMIFS(Data!Y:Y,Data!$AC:$AC,Resultattabeller!$B49)</f>
        <v>0</v>
      </c>
      <c r="F49" s="127">
        <f>SUMIFS(Data!Z:Z,Data!$AC:$AC,Resultattabeller!$B49)</f>
        <v>0</v>
      </c>
      <c r="G49" s="127">
        <f>SUMIFS(Data!AA:AA,Data!$AC:$AC,Resultattabeller!$B49)</f>
        <v>0</v>
      </c>
      <c r="I49">
        <f t="shared" si="0"/>
        <v>3</v>
      </c>
      <c r="J49" s="116" t="s">
        <v>649</v>
      </c>
      <c r="K49" s="121" cm="1">
        <f t="array" ref="K49">_xlfn.IFS($I49=0,SUMIFS(Data!F:F,Data!$AB:$AB,$J49),$I49=1,SUMIFS(Data!F:F,Data!$AC:$AC,$J49),$I49=2,SUMIFS(Data!F:F,Data!$AD:$AD,$J49),I49=3,SUMIFS(Data!F:F,Data!$AD:$AD,$J49))/10^6</f>
        <v>0</v>
      </c>
      <c r="L49" s="128" cm="1">
        <f t="array" ref="L49">_xlfn.IFS($I49=0,SUMIFS(Data!X:X,Data!$AB:$AB,$J49),$I49=1,SUMIFS(Data!X:X,Data!$AC:$AC,$J49),$I49=2,SUMIFS(Data!X:X,Data!$AD:$AD,$J49),$I49=3,SUMIFS(Data!X:X,Data!$AD:$AD,$J49))</f>
        <v>0</v>
      </c>
      <c r="M49" s="128" cm="1">
        <f t="array" ref="M49">_xlfn.IFS($I49=0,SUMIFS(Data!Y:Y,Data!$AB:$AB,$J49),$I49=1,SUMIFS(Data!Y:Y,Data!$AC:$AC,$J49),$I49=2,SUMIFS(Data!Y:Y,Data!$AD:$AD,$J49),$I49=3,SUMIFS(Data!Y:Y,Data!$AD:$AD,$J49))</f>
        <v>0</v>
      </c>
      <c r="N49" s="128" cm="1">
        <f t="array" ref="N49">_xlfn.IFS($I49=0,SUMIFS(Data!Z:Z,Data!$AB:$AB,$J49),$I49=1,SUMIFS(Data!Z:Z,Data!$AC:$AC,$J49),$I49=2,SUMIFS(Data!Z:Z,Data!$AD:$AD,$J49),$I49=3,SUMIFS(Data!Z:Z,Data!$AD:$AD,$J49))</f>
        <v>0</v>
      </c>
      <c r="O49" s="128" cm="1">
        <f t="array" ref="O49">_xlfn.IFS($I49=0,SUMIFS(Data!AA:AA,Data!$AB:$AB,$J49),$I49=1,SUMIFS(Data!AA:AA,Data!$AC:$AC,$J49),$I49=2,SUMIFS(Data!AA:AA,Data!$AD:$AD,$J49),$I49=3,SUMIFS(Data!AA:AA,Data!$AD:$AD,$J49))</f>
        <v>0</v>
      </c>
    </row>
    <row r="50" spans="2:15" ht="15" thickBot="1">
      <c r="B50" s="116" t="s">
        <v>208</v>
      </c>
      <c r="C50" s="121">
        <f>SUMIFS(Data!F:F,Data!$AC:$AC,Resultattabeller!$B50)/10^6</f>
        <v>0</v>
      </c>
      <c r="D50" s="128">
        <f>SUMIFS(Data!X:X,Data!$AC:$AC,Resultattabeller!$B50)</f>
        <v>0</v>
      </c>
      <c r="E50" s="128">
        <f>SUMIFS(Data!Y:Y,Data!$AC:$AC,Resultattabeller!$B50)</f>
        <v>0</v>
      </c>
      <c r="F50" s="128">
        <f>SUMIFS(Data!Z:Z,Data!$AC:$AC,Resultattabeller!$B50)</f>
        <v>0</v>
      </c>
      <c r="G50" s="128">
        <f>SUMIFS(Data!AA:AA,Data!$AC:$AC,Resultattabeller!$B50)</f>
        <v>0</v>
      </c>
      <c r="I50">
        <f t="shared" si="0"/>
        <v>3</v>
      </c>
      <c r="J50" s="115" t="s">
        <v>652</v>
      </c>
      <c r="K50" s="120" cm="1">
        <f t="array" ref="K50">_xlfn.IFS($I50=0,SUMIFS(Data!F:F,Data!$AB:$AB,$J50),$I50=1,SUMIFS(Data!F:F,Data!$AC:$AC,$J50),$I50=2,SUMIFS(Data!F:F,Data!$AD:$AD,$J50),I50=3,SUMIFS(Data!F:F,Data!$AD:$AD,$J50))/10^6</f>
        <v>0</v>
      </c>
      <c r="L50" s="127" cm="1">
        <f t="array" ref="L50">_xlfn.IFS($I50=0,SUMIFS(Data!X:X,Data!$AB:$AB,$J50),$I50=1,SUMIFS(Data!X:X,Data!$AC:$AC,$J50),$I50=2,SUMIFS(Data!X:X,Data!$AD:$AD,$J50),$I50=3,SUMIFS(Data!X:X,Data!$AD:$AD,$J50))</f>
        <v>0</v>
      </c>
      <c r="M50" s="127" cm="1">
        <f t="array" ref="M50">_xlfn.IFS($I50=0,SUMIFS(Data!Y:Y,Data!$AB:$AB,$J50),$I50=1,SUMIFS(Data!Y:Y,Data!$AC:$AC,$J50),$I50=2,SUMIFS(Data!Y:Y,Data!$AD:$AD,$J50),$I50=3,SUMIFS(Data!Y:Y,Data!$AD:$AD,$J50))</f>
        <v>0</v>
      </c>
      <c r="N50" s="127" cm="1">
        <f t="array" ref="N50">_xlfn.IFS($I50=0,SUMIFS(Data!Z:Z,Data!$AB:$AB,$J50),$I50=1,SUMIFS(Data!Z:Z,Data!$AC:$AC,$J50),$I50=2,SUMIFS(Data!Z:Z,Data!$AD:$AD,$J50),$I50=3,SUMIFS(Data!Z:Z,Data!$AD:$AD,$J50))</f>
        <v>0</v>
      </c>
      <c r="O50" s="127" cm="1">
        <f t="array" ref="O50">_xlfn.IFS($I50=0,SUMIFS(Data!AA:AA,Data!$AB:$AB,$J50),$I50=1,SUMIFS(Data!AA:AA,Data!$AC:$AC,$J50),$I50=2,SUMIFS(Data!AA:AA,Data!$AD:$AD,$J50),$I50=3,SUMIFS(Data!AA:AA,Data!$AD:$AD,$J50))</f>
        <v>0</v>
      </c>
    </row>
    <row r="51" spans="2:15" ht="15" thickTop="1">
      <c r="B51" s="119" t="s">
        <v>6</v>
      </c>
      <c r="C51" s="130">
        <f>SUMIFS(Data!F:F,Data!$AB:$AB,Resultattabeller!$B51)/10^6</f>
        <v>0</v>
      </c>
      <c r="D51" s="132">
        <f>SUMIFS(Data!X:X,Data!$AB:$AB,Resultattabeller!$B51)</f>
        <v>0</v>
      </c>
      <c r="E51" s="132">
        <f>SUMIFS(Data!Y:Y,Data!$AB:$AB,Resultattabeller!$B51)</f>
        <v>0</v>
      </c>
      <c r="F51" s="132">
        <f>SUMIFS(Data!Z:Z,Data!$AB:$AB,Resultattabeller!$B51)</f>
        <v>0</v>
      </c>
      <c r="G51" s="132">
        <f>SUMIFS(Data!AA:AA,Data!$AB:$AB,Resultattabeller!$B51)</f>
        <v>0</v>
      </c>
      <c r="I51">
        <f t="shared" si="0"/>
        <v>3</v>
      </c>
      <c r="J51" s="116" t="s">
        <v>655</v>
      </c>
      <c r="K51" s="121" cm="1">
        <f t="array" ref="K51">_xlfn.IFS($I51=0,SUMIFS(Data!F:F,Data!$AB:$AB,$J51),$I51=1,SUMIFS(Data!F:F,Data!$AC:$AC,$J51),$I51=2,SUMIFS(Data!F:F,Data!$AD:$AD,$J51),I51=3,SUMIFS(Data!F:F,Data!$AD:$AD,$J51))/10^6</f>
        <v>0</v>
      </c>
      <c r="L51" s="128" cm="1">
        <f t="array" ref="L51">_xlfn.IFS($I51=0,SUMIFS(Data!X:X,Data!$AB:$AB,$J51),$I51=1,SUMIFS(Data!X:X,Data!$AC:$AC,$J51),$I51=2,SUMIFS(Data!X:X,Data!$AD:$AD,$J51),$I51=3,SUMIFS(Data!X:X,Data!$AD:$AD,$J51))</f>
        <v>0</v>
      </c>
      <c r="M51" s="128" cm="1">
        <f t="array" ref="M51">_xlfn.IFS($I51=0,SUMIFS(Data!Y:Y,Data!$AB:$AB,$J51),$I51=1,SUMIFS(Data!Y:Y,Data!$AC:$AC,$J51),$I51=2,SUMIFS(Data!Y:Y,Data!$AD:$AD,$J51),$I51=3,SUMIFS(Data!Y:Y,Data!$AD:$AD,$J51))</f>
        <v>0</v>
      </c>
      <c r="N51" s="128" cm="1">
        <f t="array" ref="N51">_xlfn.IFS($I51=0,SUMIFS(Data!Z:Z,Data!$AB:$AB,$J51),$I51=1,SUMIFS(Data!Z:Z,Data!$AC:$AC,$J51),$I51=2,SUMIFS(Data!Z:Z,Data!$AD:$AD,$J51),$I51=3,SUMIFS(Data!Z:Z,Data!$AD:$AD,$J51))</f>
        <v>0</v>
      </c>
      <c r="O51" s="128" cm="1">
        <f t="array" ref="O51">_xlfn.IFS($I51=0,SUMIFS(Data!AA:AA,Data!$AB:$AB,$J51),$I51=1,SUMIFS(Data!AA:AA,Data!$AC:$AC,$J51),$I51=2,SUMIFS(Data!AA:AA,Data!$AD:$AD,$J51),$I51=3,SUMIFS(Data!AA:AA,Data!$AD:$AD,$J51))</f>
        <v>0</v>
      </c>
    </row>
    <row r="52" spans="2:15">
      <c r="B52" s="116" t="s">
        <v>226</v>
      </c>
      <c r="C52" s="121">
        <f>SUMIFS(Data!F:F,Data!$AC:$AC,Resultattabeller!$B52)/10^6</f>
        <v>0</v>
      </c>
      <c r="D52" s="128">
        <f>SUMIFS(Data!X:X,Data!$AC:$AC,Resultattabeller!$B52)</f>
        <v>0</v>
      </c>
      <c r="E52" s="128">
        <f>SUMIFS(Data!Y:Y,Data!$AC:$AC,Resultattabeller!$B52)</f>
        <v>0</v>
      </c>
      <c r="F52" s="128">
        <f>SUMIFS(Data!Z:Z,Data!$AC:$AC,Resultattabeller!$B52)</f>
        <v>0</v>
      </c>
      <c r="G52" s="128">
        <f>SUMIFS(Data!AA:AA,Data!$AC:$AC,Resultattabeller!$B52)</f>
        <v>0</v>
      </c>
      <c r="I52">
        <f t="shared" si="0"/>
        <v>1</v>
      </c>
      <c r="J52" s="133" t="s">
        <v>92</v>
      </c>
      <c r="K52" s="134" cm="1">
        <f t="array" ref="K52">_xlfn.IFS($I52=0,SUMIFS(Data!F:F,Data!$AB:$AB,$J52),$I52=1,SUMIFS(Data!F:F,Data!$AC:$AC,$J52),$I52=2,SUMIFS(Data!F:F,Data!$AD:$AD,$J52),I52=3,SUMIFS(Data!F:F,Data!$AD:$AD,$J52))/10^6</f>
        <v>0</v>
      </c>
      <c r="L52" s="135" cm="1">
        <f t="array" ref="L52">_xlfn.IFS($I52=0,SUMIFS(Data!X:X,Data!$AB:$AB,$J52),$I52=1,SUMIFS(Data!X:X,Data!$AC:$AC,$J52),$I52=2,SUMIFS(Data!X:X,Data!$AD:$AD,$J52),$I52=3,SUMIFS(Data!X:X,Data!$AD:$AD,$J52))</f>
        <v>0</v>
      </c>
      <c r="M52" s="135" cm="1">
        <f t="array" ref="M52">_xlfn.IFS($I52=0,SUMIFS(Data!Y:Y,Data!$AB:$AB,$J52),$I52=1,SUMIFS(Data!Y:Y,Data!$AC:$AC,$J52),$I52=2,SUMIFS(Data!Y:Y,Data!$AD:$AD,$J52),$I52=3,SUMIFS(Data!Y:Y,Data!$AD:$AD,$J52))</f>
        <v>0</v>
      </c>
      <c r="N52" s="135" cm="1">
        <f t="array" ref="N52">_xlfn.IFS($I52=0,SUMIFS(Data!Z:Z,Data!$AB:$AB,$J52),$I52=1,SUMIFS(Data!Z:Z,Data!$AC:$AC,$J52),$I52=2,SUMIFS(Data!Z:Z,Data!$AD:$AD,$J52),$I52=3,SUMIFS(Data!Z:Z,Data!$AD:$AD,$J52))</f>
        <v>0</v>
      </c>
      <c r="O52" s="135" cm="1">
        <f t="array" ref="O52">_xlfn.IFS($I52=0,SUMIFS(Data!AA:AA,Data!$AB:$AB,$J52),$I52=1,SUMIFS(Data!AA:AA,Data!$AC:$AC,$J52),$I52=2,SUMIFS(Data!AA:AA,Data!$AD:$AD,$J52),$I52=3,SUMIFS(Data!AA:AA,Data!$AD:$AD,$J52))</f>
        <v>0</v>
      </c>
    </row>
    <row r="53" spans="2:15">
      <c r="B53" s="115" t="s">
        <v>233</v>
      </c>
      <c r="C53" s="120">
        <f>SUMIFS(Data!F:F,Data!$AC:$AC,Resultattabeller!$B53)/10^6</f>
        <v>0</v>
      </c>
      <c r="D53" s="127">
        <f>SUMIFS(Data!X:X,Data!$AC:$AC,Resultattabeller!$B53)</f>
        <v>0</v>
      </c>
      <c r="E53" s="127">
        <f>SUMIFS(Data!Y:Y,Data!$AC:$AC,Resultattabeller!$B53)</f>
        <v>0</v>
      </c>
      <c r="F53" s="127">
        <f>SUMIFS(Data!Z:Z,Data!$AC:$AC,Resultattabeller!$B53)</f>
        <v>0</v>
      </c>
      <c r="G53" s="127">
        <f>SUMIFS(Data!AA:AA,Data!$AC:$AC,Resultattabeller!$B53)</f>
        <v>0</v>
      </c>
      <c r="I53">
        <f t="shared" si="0"/>
        <v>3</v>
      </c>
      <c r="J53" s="116" t="s">
        <v>658</v>
      </c>
      <c r="K53" s="121" cm="1">
        <f t="array" ref="K53">_xlfn.IFS($I53=0,SUMIFS(Data!F:F,Data!$AB:$AB,$J53),$I53=1,SUMIFS(Data!F:F,Data!$AC:$AC,$J53),$I53=2,SUMIFS(Data!F:F,Data!$AD:$AD,$J53),I53=3,SUMIFS(Data!F:F,Data!$AD:$AD,$J53))/10^6</f>
        <v>0</v>
      </c>
      <c r="L53" s="128" cm="1">
        <f t="array" ref="L53">_xlfn.IFS($I53=0,SUMIFS(Data!X:X,Data!$AB:$AB,$J53),$I53=1,SUMIFS(Data!X:X,Data!$AC:$AC,$J53),$I53=2,SUMIFS(Data!X:X,Data!$AD:$AD,$J53),$I53=3,SUMIFS(Data!X:X,Data!$AD:$AD,$J53))</f>
        <v>0</v>
      </c>
      <c r="M53" s="128" cm="1">
        <f t="array" ref="M53">_xlfn.IFS($I53=0,SUMIFS(Data!Y:Y,Data!$AB:$AB,$J53),$I53=1,SUMIFS(Data!Y:Y,Data!$AC:$AC,$J53),$I53=2,SUMIFS(Data!Y:Y,Data!$AD:$AD,$J53),$I53=3,SUMIFS(Data!Y:Y,Data!$AD:$AD,$J53))</f>
        <v>0</v>
      </c>
      <c r="N53" s="128" cm="1">
        <f t="array" ref="N53">_xlfn.IFS($I53=0,SUMIFS(Data!Z:Z,Data!$AB:$AB,$J53),$I53=1,SUMIFS(Data!Z:Z,Data!$AC:$AC,$J53),$I53=2,SUMIFS(Data!Z:Z,Data!$AD:$AD,$J53),$I53=3,SUMIFS(Data!Z:Z,Data!$AD:$AD,$J53))</f>
        <v>0</v>
      </c>
      <c r="O53" s="128" cm="1">
        <f t="array" ref="O53">_xlfn.IFS($I53=0,SUMIFS(Data!AA:AA,Data!$AB:$AB,$J53),$I53=1,SUMIFS(Data!AA:AA,Data!$AC:$AC,$J53),$I53=2,SUMIFS(Data!AA:AA,Data!$AD:$AD,$J53),$I53=3,SUMIFS(Data!AA:AA,Data!$AD:$AD,$J53))</f>
        <v>0</v>
      </c>
    </row>
    <row r="54" spans="2:15">
      <c r="B54" s="116" t="s">
        <v>242</v>
      </c>
      <c r="C54" s="121">
        <f>SUMIFS(Data!F:F,Data!$AC:$AC,Resultattabeller!$B54)/10^6</f>
        <v>0</v>
      </c>
      <c r="D54" s="128">
        <f>SUMIFS(Data!X:X,Data!$AC:$AC,Resultattabeller!$B54)</f>
        <v>0</v>
      </c>
      <c r="E54" s="128">
        <f>SUMIFS(Data!Y:Y,Data!$AC:$AC,Resultattabeller!$B54)</f>
        <v>0</v>
      </c>
      <c r="F54" s="128">
        <f>SUMIFS(Data!Z:Z,Data!$AC:$AC,Resultattabeller!$B54)</f>
        <v>0</v>
      </c>
      <c r="G54" s="128">
        <f>SUMIFS(Data!AA:AA,Data!$AC:$AC,Resultattabeller!$B54)</f>
        <v>0</v>
      </c>
      <c r="I54">
        <f t="shared" si="0"/>
        <v>3</v>
      </c>
      <c r="J54" s="115" t="s">
        <v>661</v>
      </c>
      <c r="K54" s="120" cm="1">
        <f t="array" ref="K54">_xlfn.IFS($I54=0,SUMIFS(Data!F:F,Data!$AB:$AB,$J54),$I54=1,SUMIFS(Data!F:F,Data!$AC:$AC,$J54),$I54=2,SUMIFS(Data!F:F,Data!$AD:$AD,$J54),I54=3,SUMIFS(Data!F:F,Data!$AD:$AD,$J54))/10^6</f>
        <v>0</v>
      </c>
      <c r="L54" s="127" cm="1">
        <f t="array" ref="L54">_xlfn.IFS($I54=0,SUMIFS(Data!X:X,Data!$AB:$AB,$J54),$I54=1,SUMIFS(Data!X:X,Data!$AC:$AC,$J54),$I54=2,SUMIFS(Data!X:X,Data!$AD:$AD,$J54),$I54=3,SUMIFS(Data!X:X,Data!$AD:$AD,$J54))</f>
        <v>0</v>
      </c>
      <c r="M54" s="127" cm="1">
        <f t="array" ref="M54">_xlfn.IFS($I54=0,SUMIFS(Data!Y:Y,Data!$AB:$AB,$J54),$I54=1,SUMIFS(Data!Y:Y,Data!$AC:$AC,$J54),$I54=2,SUMIFS(Data!Y:Y,Data!$AD:$AD,$J54),$I54=3,SUMIFS(Data!Y:Y,Data!$AD:$AD,$J54))</f>
        <v>0</v>
      </c>
      <c r="N54" s="127" cm="1">
        <f t="array" ref="N54">_xlfn.IFS($I54=0,SUMIFS(Data!Z:Z,Data!$AB:$AB,$J54),$I54=1,SUMIFS(Data!Z:Z,Data!$AC:$AC,$J54),$I54=2,SUMIFS(Data!Z:Z,Data!$AD:$AD,$J54),$I54=3,SUMIFS(Data!Z:Z,Data!$AD:$AD,$J54))</f>
        <v>0</v>
      </c>
      <c r="O54" s="127" cm="1">
        <f t="array" ref="O54">_xlfn.IFS($I54=0,SUMIFS(Data!AA:AA,Data!$AB:$AB,$J54),$I54=1,SUMIFS(Data!AA:AA,Data!$AC:$AC,$J54),$I54=2,SUMIFS(Data!AA:AA,Data!$AD:$AD,$J54),$I54=3,SUMIFS(Data!AA:AA,Data!$AD:$AD,$J54))</f>
        <v>0</v>
      </c>
    </row>
    <row r="55" spans="2:15" ht="15" thickBot="1">
      <c r="B55" s="115" t="s">
        <v>246</v>
      </c>
      <c r="C55" s="120">
        <f>SUMIFS(Data!F:F,Data!$AC:$AC,Resultattabeller!$B55)/10^6</f>
        <v>0</v>
      </c>
      <c r="D55" s="127">
        <f>SUMIFS(Data!X:X,Data!$AC:$AC,Resultattabeller!$B55)</f>
        <v>0</v>
      </c>
      <c r="E55" s="127">
        <f>SUMIFS(Data!Y:Y,Data!$AC:$AC,Resultattabeller!$B55)</f>
        <v>0</v>
      </c>
      <c r="F55" s="127">
        <f>SUMIFS(Data!Z:Z,Data!$AC:$AC,Resultattabeller!$B55)</f>
        <v>0</v>
      </c>
      <c r="G55" s="127">
        <f>SUMIFS(Data!AA:AA,Data!$AC:$AC,Resultattabeller!$B55)</f>
        <v>0</v>
      </c>
      <c r="I55">
        <f t="shared" si="0"/>
        <v>3</v>
      </c>
      <c r="J55" s="116" t="s">
        <v>664</v>
      </c>
      <c r="K55" s="121" cm="1">
        <f t="array" ref="K55">_xlfn.IFS($I55=0,SUMIFS(Data!F:F,Data!$AB:$AB,$J55),$I55=1,SUMIFS(Data!F:F,Data!$AC:$AC,$J55),$I55=2,SUMIFS(Data!F:F,Data!$AD:$AD,$J55),I55=3,SUMIFS(Data!F:F,Data!$AD:$AD,$J55))/10^6</f>
        <v>0</v>
      </c>
      <c r="L55" s="128" cm="1">
        <f t="array" ref="L55">_xlfn.IFS($I55=0,SUMIFS(Data!X:X,Data!$AB:$AB,$J55),$I55=1,SUMIFS(Data!X:X,Data!$AC:$AC,$J55),$I55=2,SUMIFS(Data!X:X,Data!$AD:$AD,$J55),$I55=3,SUMIFS(Data!X:X,Data!$AD:$AD,$J55))</f>
        <v>0</v>
      </c>
      <c r="M55" s="128" cm="1">
        <f t="array" ref="M55">_xlfn.IFS($I55=0,SUMIFS(Data!Y:Y,Data!$AB:$AB,$J55),$I55=1,SUMIFS(Data!Y:Y,Data!$AC:$AC,$J55),$I55=2,SUMIFS(Data!Y:Y,Data!$AD:$AD,$J55),$I55=3,SUMIFS(Data!Y:Y,Data!$AD:$AD,$J55))</f>
        <v>0</v>
      </c>
      <c r="N55" s="128" cm="1">
        <f t="array" ref="N55">_xlfn.IFS($I55=0,SUMIFS(Data!Z:Z,Data!$AB:$AB,$J55),$I55=1,SUMIFS(Data!Z:Z,Data!$AC:$AC,$J55),$I55=2,SUMIFS(Data!Z:Z,Data!$AD:$AD,$J55),$I55=3,SUMIFS(Data!Z:Z,Data!$AD:$AD,$J55))</f>
        <v>0</v>
      </c>
      <c r="O55" s="128" cm="1">
        <f t="array" ref="O55">_xlfn.IFS($I55=0,SUMIFS(Data!AA:AA,Data!$AB:$AB,$J55),$I55=1,SUMIFS(Data!AA:AA,Data!$AC:$AC,$J55),$I55=2,SUMIFS(Data!AA:AA,Data!$AD:$AD,$J55),$I55=3,SUMIFS(Data!AA:AA,Data!$AD:$AD,$J55))</f>
        <v>0</v>
      </c>
    </row>
    <row r="56" spans="2:15" ht="15" thickTop="1">
      <c r="B56" s="119" t="s">
        <v>7</v>
      </c>
      <c r="C56" s="130">
        <f>SUMIFS(Data!F:F,Data!$AB:$AB,Resultattabeller!$B56)/10^6</f>
        <v>0</v>
      </c>
      <c r="D56" s="132">
        <f>SUMIFS(Data!X:X,Data!$AB:$AB,Resultattabeller!$B56)</f>
        <v>0</v>
      </c>
      <c r="E56" s="132">
        <f>SUMIFS(Data!Y:Y,Data!$AB:$AB,Resultattabeller!$B56)</f>
        <v>0</v>
      </c>
      <c r="F56" s="132">
        <f>SUMIFS(Data!Z:Z,Data!$AB:$AB,Resultattabeller!$B56)</f>
        <v>0</v>
      </c>
      <c r="G56" s="132">
        <f>SUMIFS(Data!AA:AA,Data!$AB:$AB,Resultattabeller!$B56)</f>
        <v>0</v>
      </c>
      <c r="I56">
        <f t="shared" si="0"/>
        <v>1</v>
      </c>
      <c r="J56" s="133" t="s">
        <v>96</v>
      </c>
      <c r="K56" s="134" cm="1">
        <f t="array" ref="K56">_xlfn.IFS($I56=0,SUMIFS(Data!F:F,Data!$AB:$AB,$J56),$I56=1,SUMIFS(Data!F:F,Data!$AC:$AC,$J56),$I56=2,SUMIFS(Data!F:F,Data!$AD:$AD,$J56),I56=3,SUMIFS(Data!F:F,Data!$AD:$AD,$J56))/10^6</f>
        <v>0</v>
      </c>
      <c r="L56" s="135" cm="1">
        <f t="array" ref="L56">_xlfn.IFS($I56=0,SUMIFS(Data!X:X,Data!$AB:$AB,$J56),$I56=1,SUMIFS(Data!X:X,Data!$AC:$AC,$J56),$I56=2,SUMIFS(Data!X:X,Data!$AD:$AD,$J56),$I56=3,SUMIFS(Data!X:X,Data!$AD:$AD,$J56))</f>
        <v>0</v>
      </c>
      <c r="M56" s="135" cm="1">
        <f t="array" ref="M56">_xlfn.IFS($I56=0,SUMIFS(Data!Y:Y,Data!$AB:$AB,$J56),$I56=1,SUMIFS(Data!Y:Y,Data!$AC:$AC,$J56),$I56=2,SUMIFS(Data!Y:Y,Data!$AD:$AD,$J56),$I56=3,SUMIFS(Data!Y:Y,Data!$AD:$AD,$J56))</f>
        <v>0</v>
      </c>
      <c r="N56" s="135" cm="1">
        <f t="array" ref="N56">_xlfn.IFS($I56=0,SUMIFS(Data!Z:Z,Data!$AB:$AB,$J56),$I56=1,SUMIFS(Data!Z:Z,Data!$AC:$AC,$J56),$I56=2,SUMIFS(Data!Z:Z,Data!$AD:$AD,$J56),$I56=3,SUMIFS(Data!Z:Z,Data!$AD:$AD,$J56))</f>
        <v>0</v>
      </c>
      <c r="O56" s="135" cm="1">
        <f t="array" ref="O56">_xlfn.IFS($I56=0,SUMIFS(Data!AA:AA,Data!$AB:$AB,$J56),$I56=1,SUMIFS(Data!AA:AA,Data!$AC:$AC,$J56),$I56=2,SUMIFS(Data!AA:AA,Data!$AD:$AD,$J56),$I56=3,SUMIFS(Data!AA:AA,Data!$AD:$AD,$J56))</f>
        <v>0</v>
      </c>
    </row>
    <row r="57" spans="2:15">
      <c r="B57" s="115" t="s">
        <v>252</v>
      </c>
      <c r="C57" s="120">
        <f>SUMIFS(Data!F:F,Data!$AC:$AC,Resultattabeller!$B57)/10^6</f>
        <v>0</v>
      </c>
      <c r="D57" s="127">
        <f>SUMIFS(Data!X:X,Data!$AC:$AC,Resultattabeller!$B57)</f>
        <v>0</v>
      </c>
      <c r="E57" s="127">
        <f>SUMIFS(Data!Y:Y,Data!$AC:$AC,Resultattabeller!$B57)</f>
        <v>0</v>
      </c>
      <c r="F57" s="127">
        <f>SUMIFS(Data!Z:Z,Data!$AC:$AC,Resultattabeller!$B57)</f>
        <v>0</v>
      </c>
      <c r="G57" s="127">
        <f>SUMIFS(Data!AA:AA,Data!$AC:$AC,Resultattabeller!$B57)</f>
        <v>0</v>
      </c>
      <c r="I57">
        <f t="shared" si="0"/>
        <v>3</v>
      </c>
      <c r="J57" s="116" t="s">
        <v>668</v>
      </c>
      <c r="K57" s="121" cm="1">
        <f t="array" ref="K57">_xlfn.IFS($I57=0,SUMIFS(Data!F:F,Data!$AB:$AB,$J57),$I57=1,SUMIFS(Data!F:F,Data!$AC:$AC,$J57),$I57=2,SUMIFS(Data!F:F,Data!$AD:$AD,$J57),I57=3,SUMIFS(Data!F:F,Data!$AD:$AD,$J57))/10^6</f>
        <v>0</v>
      </c>
      <c r="L57" s="128" cm="1">
        <f t="array" ref="L57">_xlfn.IFS($I57=0,SUMIFS(Data!X:X,Data!$AB:$AB,$J57),$I57=1,SUMIFS(Data!X:X,Data!$AC:$AC,$J57),$I57=2,SUMIFS(Data!X:X,Data!$AD:$AD,$J57),$I57=3,SUMIFS(Data!X:X,Data!$AD:$AD,$J57))</f>
        <v>0</v>
      </c>
      <c r="M57" s="128" cm="1">
        <f t="array" ref="M57">_xlfn.IFS($I57=0,SUMIFS(Data!Y:Y,Data!$AB:$AB,$J57),$I57=1,SUMIFS(Data!Y:Y,Data!$AC:$AC,$J57),$I57=2,SUMIFS(Data!Y:Y,Data!$AD:$AD,$J57),$I57=3,SUMIFS(Data!Y:Y,Data!$AD:$AD,$J57))</f>
        <v>0</v>
      </c>
      <c r="N57" s="128" cm="1">
        <f t="array" ref="N57">_xlfn.IFS($I57=0,SUMIFS(Data!Z:Z,Data!$AB:$AB,$J57),$I57=1,SUMIFS(Data!Z:Z,Data!$AC:$AC,$J57),$I57=2,SUMIFS(Data!Z:Z,Data!$AD:$AD,$J57),$I57=3,SUMIFS(Data!Z:Z,Data!$AD:$AD,$J57))</f>
        <v>0</v>
      </c>
      <c r="O57" s="128" cm="1">
        <f t="array" ref="O57">_xlfn.IFS($I57=0,SUMIFS(Data!AA:AA,Data!$AB:$AB,$J57),$I57=1,SUMIFS(Data!AA:AA,Data!$AC:$AC,$J57),$I57=2,SUMIFS(Data!AA:AA,Data!$AD:$AD,$J57),$I57=3,SUMIFS(Data!AA:AA,Data!$AD:$AD,$J57))</f>
        <v>0</v>
      </c>
    </row>
    <row r="58" spans="2:15">
      <c r="B58" s="116" t="s">
        <v>255</v>
      </c>
      <c r="C58" s="121">
        <f>SUMIFS(Data!F:F,Data!$AC:$AC,Resultattabeller!$B58)/10^6</f>
        <v>0</v>
      </c>
      <c r="D58" s="128">
        <f>SUMIFS(Data!X:X,Data!$AC:$AC,Resultattabeller!$B58)</f>
        <v>0</v>
      </c>
      <c r="E58" s="128">
        <f>SUMIFS(Data!Y:Y,Data!$AC:$AC,Resultattabeller!$B58)</f>
        <v>0</v>
      </c>
      <c r="F58" s="128">
        <f>SUMIFS(Data!Z:Z,Data!$AC:$AC,Resultattabeller!$B58)</f>
        <v>0</v>
      </c>
      <c r="G58" s="128">
        <f>SUMIFS(Data!AA:AA,Data!$AC:$AC,Resultattabeller!$B58)</f>
        <v>0</v>
      </c>
      <c r="I58">
        <f t="shared" si="0"/>
        <v>3</v>
      </c>
      <c r="J58" s="115" t="s">
        <v>673</v>
      </c>
      <c r="K58" s="120" cm="1">
        <f t="array" ref="K58">_xlfn.IFS($I58=0,SUMIFS(Data!F:F,Data!$AB:$AB,$J58),$I58=1,SUMIFS(Data!F:F,Data!$AC:$AC,$J58),$I58=2,SUMIFS(Data!F:F,Data!$AD:$AD,$J58),I58=3,SUMIFS(Data!F:F,Data!$AD:$AD,$J58))/10^6</f>
        <v>0</v>
      </c>
      <c r="L58" s="127" cm="1">
        <f t="array" ref="L58">_xlfn.IFS($I58=0,SUMIFS(Data!X:X,Data!$AB:$AB,$J58),$I58=1,SUMIFS(Data!X:X,Data!$AC:$AC,$J58),$I58=2,SUMIFS(Data!X:X,Data!$AD:$AD,$J58),$I58=3,SUMIFS(Data!X:X,Data!$AD:$AD,$J58))</f>
        <v>0</v>
      </c>
      <c r="M58" s="127" cm="1">
        <f t="array" ref="M58">_xlfn.IFS($I58=0,SUMIFS(Data!Y:Y,Data!$AB:$AB,$J58),$I58=1,SUMIFS(Data!Y:Y,Data!$AC:$AC,$J58),$I58=2,SUMIFS(Data!Y:Y,Data!$AD:$AD,$J58),$I58=3,SUMIFS(Data!Y:Y,Data!$AD:$AD,$J58))</f>
        <v>0</v>
      </c>
      <c r="N58" s="127" cm="1">
        <f t="array" ref="N58">_xlfn.IFS($I58=0,SUMIFS(Data!Z:Z,Data!$AB:$AB,$J58),$I58=1,SUMIFS(Data!Z:Z,Data!$AC:$AC,$J58),$I58=2,SUMIFS(Data!Z:Z,Data!$AD:$AD,$J58),$I58=3,SUMIFS(Data!Z:Z,Data!$AD:$AD,$J58))</f>
        <v>0</v>
      </c>
      <c r="O58" s="127" cm="1">
        <f t="array" ref="O58">_xlfn.IFS($I58=0,SUMIFS(Data!AA:AA,Data!$AB:$AB,$J58),$I58=1,SUMIFS(Data!AA:AA,Data!$AC:$AC,$J58),$I58=2,SUMIFS(Data!AA:AA,Data!$AD:$AD,$J58),$I58=3,SUMIFS(Data!AA:AA,Data!$AD:$AD,$J58))</f>
        <v>0</v>
      </c>
    </row>
    <row r="59" spans="2:15">
      <c r="B59" s="115" t="s">
        <v>258</v>
      </c>
      <c r="C59" s="120">
        <f>SUMIFS(Data!F:F,Data!$AC:$AC,Resultattabeller!$B59)/10^6</f>
        <v>0</v>
      </c>
      <c r="D59" s="127">
        <f>SUMIFS(Data!X:X,Data!$AC:$AC,Resultattabeller!$B59)</f>
        <v>0</v>
      </c>
      <c r="E59" s="127">
        <f>SUMIFS(Data!Y:Y,Data!$AC:$AC,Resultattabeller!$B59)</f>
        <v>0</v>
      </c>
      <c r="F59" s="127">
        <f>SUMIFS(Data!Z:Z,Data!$AC:$AC,Resultattabeller!$B59)</f>
        <v>0</v>
      </c>
      <c r="G59" s="127">
        <f>SUMIFS(Data!AA:AA,Data!$AC:$AC,Resultattabeller!$B59)</f>
        <v>0</v>
      </c>
      <c r="I59">
        <f t="shared" si="0"/>
        <v>1</v>
      </c>
      <c r="J59" s="133" t="s">
        <v>101</v>
      </c>
      <c r="K59" s="134" cm="1">
        <f t="array" ref="K59">_xlfn.IFS($I59=0,SUMIFS(Data!F:F,Data!$AB:$AB,$J59),$I59=1,SUMIFS(Data!F:F,Data!$AC:$AC,$J59),$I59=2,SUMIFS(Data!F:F,Data!$AD:$AD,$J59),I59=3,SUMIFS(Data!F:F,Data!$AD:$AD,$J59))/10^6</f>
        <v>0</v>
      </c>
      <c r="L59" s="135" cm="1">
        <f t="array" ref="L59">_xlfn.IFS($I59=0,SUMIFS(Data!X:X,Data!$AB:$AB,$J59),$I59=1,SUMIFS(Data!X:X,Data!$AC:$AC,$J59),$I59=2,SUMIFS(Data!X:X,Data!$AD:$AD,$J59),$I59=3,SUMIFS(Data!X:X,Data!$AD:$AD,$J59))</f>
        <v>0</v>
      </c>
      <c r="M59" s="135" cm="1">
        <f t="array" ref="M59">_xlfn.IFS($I59=0,SUMIFS(Data!Y:Y,Data!$AB:$AB,$J59),$I59=1,SUMIFS(Data!Y:Y,Data!$AC:$AC,$J59),$I59=2,SUMIFS(Data!Y:Y,Data!$AD:$AD,$J59),$I59=3,SUMIFS(Data!Y:Y,Data!$AD:$AD,$J59))</f>
        <v>0</v>
      </c>
      <c r="N59" s="135" cm="1">
        <f t="array" ref="N59">_xlfn.IFS($I59=0,SUMIFS(Data!Z:Z,Data!$AB:$AB,$J59),$I59=1,SUMIFS(Data!Z:Z,Data!$AC:$AC,$J59),$I59=2,SUMIFS(Data!Z:Z,Data!$AD:$AD,$J59),$I59=3,SUMIFS(Data!Z:Z,Data!$AD:$AD,$J59))</f>
        <v>0</v>
      </c>
      <c r="O59" s="135" cm="1">
        <f t="array" ref="O59">_xlfn.IFS($I59=0,SUMIFS(Data!AA:AA,Data!$AB:$AB,$J59),$I59=1,SUMIFS(Data!AA:AA,Data!$AC:$AC,$J59),$I59=2,SUMIFS(Data!AA:AA,Data!$AD:$AD,$J59),$I59=3,SUMIFS(Data!AA:AA,Data!$AD:$AD,$J59))</f>
        <v>0</v>
      </c>
    </row>
    <row r="60" spans="2:15">
      <c r="B60" s="116" t="s">
        <v>262</v>
      </c>
      <c r="C60" s="121">
        <f>SUMIFS(Data!F:F,Data!$AC:$AC,Resultattabeller!$B60)/10^6</f>
        <v>0</v>
      </c>
      <c r="D60" s="128">
        <f>SUMIFS(Data!X:X,Data!$AC:$AC,Resultattabeller!$B60)</f>
        <v>0</v>
      </c>
      <c r="E60" s="128">
        <f>SUMIFS(Data!Y:Y,Data!$AC:$AC,Resultattabeller!$B60)</f>
        <v>0</v>
      </c>
      <c r="F60" s="128">
        <f>SUMIFS(Data!Z:Z,Data!$AC:$AC,Resultattabeller!$B60)</f>
        <v>0</v>
      </c>
      <c r="G60" s="128">
        <f>SUMIFS(Data!AA:AA,Data!$AC:$AC,Resultattabeller!$B60)</f>
        <v>0</v>
      </c>
      <c r="I60">
        <f t="shared" si="0"/>
        <v>3</v>
      </c>
      <c r="J60" s="115" t="s">
        <v>676</v>
      </c>
      <c r="K60" s="120" cm="1">
        <f t="array" ref="K60">_xlfn.IFS($I60=0,SUMIFS(Data!F:F,Data!$AB:$AB,$J60),$I60=1,SUMIFS(Data!F:F,Data!$AC:$AC,$J60),$I60=2,SUMIFS(Data!F:F,Data!$AD:$AD,$J60),I60=3,SUMIFS(Data!F:F,Data!$AD:$AD,$J60))/10^6</f>
        <v>0</v>
      </c>
      <c r="L60" s="127" cm="1">
        <f t="array" ref="L60">_xlfn.IFS($I60=0,SUMIFS(Data!X:X,Data!$AB:$AB,$J60),$I60=1,SUMIFS(Data!X:X,Data!$AC:$AC,$J60),$I60=2,SUMIFS(Data!X:X,Data!$AD:$AD,$J60),$I60=3,SUMIFS(Data!X:X,Data!$AD:$AD,$J60))</f>
        <v>0</v>
      </c>
      <c r="M60" s="127" cm="1">
        <f t="array" ref="M60">_xlfn.IFS($I60=0,SUMIFS(Data!Y:Y,Data!$AB:$AB,$J60),$I60=1,SUMIFS(Data!Y:Y,Data!$AC:$AC,$J60),$I60=2,SUMIFS(Data!Y:Y,Data!$AD:$AD,$J60),$I60=3,SUMIFS(Data!Y:Y,Data!$AD:$AD,$J60))</f>
        <v>0</v>
      </c>
      <c r="N60" s="127" cm="1">
        <f t="array" ref="N60">_xlfn.IFS($I60=0,SUMIFS(Data!Z:Z,Data!$AB:$AB,$J60),$I60=1,SUMIFS(Data!Z:Z,Data!$AC:$AC,$J60),$I60=2,SUMIFS(Data!Z:Z,Data!$AD:$AD,$J60),$I60=3,SUMIFS(Data!Z:Z,Data!$AD:$AD,$J60))</f>
        <v>0</v>
      </c>
      <c r="O60" s="127" cm="1">
        <f t="array" ref="O60">_xlfn.IFS($I60=0,SUMIFS(Data!AA:AA,Data!$AB:$AB,$J60),$I60=1,SUMIFS(Data!AA:AA,Data!$AC:$AC,$J60),$I60=2,SUMIFS(Data!AA:AA,Data!$AD:$AD,$J60),$I60=3,SUMIFS(Data!AA:AA,Data!$AD:$AD,$J60))</f>
        <v>0</v>
      </c>
    </row>
    <row r="61" spans="2:15">
      <c r="B61" s="115" t="s">
        <v>265</v>
      </c>
      <c r="C61" s="120">
        <f>SUMIFS(Data!F:F,Data!$AC:$AC,Resultattabeller!$B61)/10^6</f>
        <v>0</v>
      </c>
      <c r="D61" s="127">
        <f>SUMIFS(Data!X:X,Data!$AC:$AC,Resultattabeller!$B61)</f>
        <v>0</v>
      </c>
      <c r="E61" s="127">
        <f>SUMIFS(Data!Y:Y,Data!$AC:$AC,Resultattabeller!$B61)</f>
        <v>0</v>
      </c>
      <c r="F61" s="127">
        <f>SUMIFS(Data!Z:Z,Data!$AC:$AC,Resultattabeller!$B61)</f>
        <v>0</v>
      </c>
      <c r="G61" s="127">
        <f>SUMIFS(Data!AA:AA,Data!$AC:$AC,Resultattabeller!$B61)</f>
        <v>0</v>
      </c>
      <c r="I61">
        <f t="shared" si="0"/>
        <v>3</v>
      </c>
      <c r="J61" s="116" t="s">
        <v>679</v>
      </c>
      <c r="K61" s="121" cm="1">
        <f t="array" ref="K61">_xlfn.IFS($I61=0,SUMIFS(Data!F:F,Data!$AB:$AB,$J61),$I61=1,SUMIFS(Data!F:F,Data!$AC:$AC,$J61),$I61=2,SUMIFS(Data!F:F,Data!$AD:$AD,$J61),I61=3,SUMIFS(Data!F:F,Data!$AD:$AD,$J61))/10^6</f>
        <v>0</v>
      </c>
      <c r="L61" s="128" cm="1">
        <f t="array" ref="L61">_xlfn.IFS($I61=0,SUMIFS(Data!X:X,Data!$AB:$AB,$J61),$I61=1,SUMIFS(Data!X:X,Data!$AC:$AC,$J61),$I61=2,SUMIFS(Data!X:X,Data!$AD:$AD,$J61),$I61=3,SUMIFS(Data!X:X,Data!$AD:$AD,$J61))</f>
        <v>0</v>
      </c>
      <c r="M61" s="128" cm="1">
        <f t="array" ref="M61">_xlfn.IFS($I61=0,SUMIFS(Data!Y:Y,Data!$AB:$AB,$J61),$I61=1,SUMIFS(Data!Y:Y,Data!$AC:$AC,$J61),$I61=2,SUMIFS(Data!Y:Y,Data!$AD:$AD,$J61),$I61=3,SUMIFS(Data!Y:Y,Data!$AD:$AD,$J61))</f>
        <v>0</v>
      </c>
      <c r="N61" s="128" cm="1">
        <f t="array" ref="N61">_xlfn.IFS($I61=0,SUMIFS(Data!Z:Z,Data!$AB:$AB,$J61),$I61=1,SUMIFS(Data!Z:Z,Data!$AC:$AC,$J61),$I61=2,SUMIFS(Data!Z:Z,Data!$AD:$AD,$J61),$I61=3,SUMIFS(Data!Z:Z,Data!$AD:$AD,$J61))</f>
        <v>0</v>
      </c>
      <c r="O61" s="128" cm="1">
        <f t="array" ref="O61">_xlfn.IFS($I61=0,SUMIFS(Data!AA:AA,Data!$AB:$AB,$J61),$I61=1,SUMIFS(Data!AA:AA,Data!$AC:$AC,$J61),$I61=2,SUMIFS(Data!AA:AA,Data!$AD:$AD,$J61),$I61=3,SUMIFS(Data!AA:AA,Data!$AD:$AD,$J61))</f>
        <v>0</v>
      </c>
    </row>
    <row r="62" spans="2:15">
      <c r="B62" s="116" t="s">
        <v>271</v>
      </c>
      <c r="C62" s="121">
        <f>SUMIFS(Data!F:F,Data!$AC:$AC,Resultattabeller!$B62)/10^6</f>
        <v>0</v>
      </c>
      <c r="D62" s="128">
        <f>SUMIFS(Data!X:X,Data!$AC:$AC,Resultattabeller!$B62)</f>
        <v>0</v>
      </c>
      <c r="E62" s="128">
        <f>SUMIFS(Data!Y:Y,Data!$AC:$AC,Resultattabeller!$B62)</f>
        <v>0</v>
      </c>
      <c r="F62" s="128">
        <f>SUMIFS(Data!Z:Z,Data!$AC:$AC,Resultattabeller!$B62)</f>
        <v>0</v>
      </c>
      <c r="G62" s="128">
        <f>SUMIFS(Data!AA:AA,Data!$AC:$AC,Resultattabeller!$B62)</f>
        <v>0</v>
      </c>
      <c r="I62">
        <f t="shared" si="0"/>
        <v>3</v>
      </c>
      <c r="J62" s="115" t="s">
        <v>683</v>
      </c>
      <c r="K62" s="120" cm="1">
        <f t="array" ref="K62">_xlfn.IFS($I62=0,SUMIFS(Data!F:F,Data!$AB:$AB,$J62),$I62=1,SUMIFS(Data!F:F,Data!$AC:$AC,$J62),$I62=2,SUMIFS(Data!F:F,Data!$AD:$AD,$J62),I62=3,SUMIFS(Data!F:F,Data!$AD:$AD,$J62))/10^6</f>
        <v>0</v>
      </c>
      <c r="L62" s="127" cm="1">
        <f t="array" ref="L62">_xlfn.IFS($I62=0,SUMIFS(Data!X:X,Data!$AB:$AB,$J62),$I62=1,SUMIFS(Data!X:X,Data!$AC:$AC,$J62),$I62=2,SUMIFS(Data!X:X,Data!$AD:$AD,$J62),$I62=3,SUMIFS(Data!X:X,Data!$AD:$AD,$J62))</f>
        <v>0</v>
      </c>
      <c r="M62" s="127" cm="1">
        <f t="array" ref="M62">_xlfn.IFS($I62=0,SUMIFS(Data!Y:Y,Data!$AB:$AB,$J62),$I62=1,SUMIFS(Data!Y:Y,Data!$AC:$AC,$J62),$I62=2,SUMIFS(Data!Y:Y,Data!$AD:$AD,$J62),$I62=3,SUMIFS(Data!Y:Y,Data!$AD:$AD,$J62))</f>
        <v>0</v>
      </c>
      <c r="N62" s="127" cm="1">
        <f t="array" ref="N62">_xlfn.IFS($I62=0,SUMIFS(Data!Z:Z,Data!$AB:$AB,$J62),$I62=1,SUMIFS(Data!Z:Z,Data!$AC:$AC,$J62),$I62=2,SUMIFS(Data!Z:Z,Data!$AD:$AD,$J62),$I62=3,SUMIFS(Data!Z:Z,Data!$AD:$AD,$J62))</f>
        <v>0</v>
      </c>
      <c r="O62" s="127" cm="1">
        <f t="array" ref="O62">_xlfn.IFS($I62=0,SUMIFS(Data!AA:AA,Data!$AB:$AB,$J62),$I62=1,SUMIFS(Data!AA:AA,Data!$AC:$AC,$J62),$I62=2,SUMIFS(Data!AA:AA,Data!$AD:$AD,$J62),$I62=3,SUMIFS(Data!AA:AA,Data!$AD:$AD,$J62))</f>
        <v>0</v>
      </c>
    </row>
    <row r="63" spans="2:15" ht="15" thickBot="1">
      <c r="B63" s="115" t="s">
        <v>274</v>
      </c>
      <c r="C63" s="120">
        <f>SUMIFS(Data!F:F,Data!$AC:$AC,Resultattabeller!$B63)/10^6</f>
        <v>0</v>
      </c>
      <c r="D63" s="127">
        <f>SUMIFS(Data!X:X,Data!$AC:$AC,Resultattabeller!$B63)</f>
        <v>0</v>
      </c>
      <c r="E63" s="127">
        <f>SUMIFS(Data!Y:Y,Data!$AC:$AC,Resultattabeller!$B63)</f>
        <v>0</v>
      </c>
      <c r="F63" s="127">
        <f>SUMIFS(Data!Z:Z,Data!$AC:$AC,Resultattabeller!$B63)</f>
        <v>0</v>
      </c>
      <c r="G63" s="127">
        <f>SUMIFS(Data!AA:AA,Data!$AC:$AC,Resultattabeller!$B63)</f>
        <v>0</v>
      </c>
      <c r="I63">
        <f t="shared" si="0"/>
        <v>3</v>
      </c>
      <c r="J63" s="116" t="s">
        <v>686</v>
      </c>
      <c r="K63" s="121" cm="1">
        <f t="array" ref="K63">_xlfn.IFS($I63=0,SUMIFS(Data!F:F,Data!$AB:$AB,$J63),$I63=1,SUMIFS(Data!F:F,Data!$AC:$AC,$J63),$I63=2,SUMIFS(Data!F:F,Data!$AD:$AD,$J63),I63=3,SUMIFS(Data!F:F,Data!$AD:$AD,$J63))/10^6</f>
        <v>0</v>
      </c>
      <c r="L63" s="128" cm="1">
        <f t="array" ref="L63">_xlfn.IFS($I63=0,SUMIFS(Data!X:X,Data!$AB:$AB,$J63),$I63=1,SUMIFS(Data!X:X,Data!$AC:$AC,$J63),$I63=2,SUMIFS(Data!X:X,Data!$AD:$AD,$J63),$I63=3,SUMIFS(Data!X:X,Data!$AD:$AD,$J63))</f>
        <v>0</v>
      </c>
      <c r="M63" s="128" cm="1">
        <f t="array" ref="M63">_xlfn.IFS($I63=0,SUMIFS(Data!Y:Y,Data!$AB:$AB,$J63),$I63=1,SUMIFS(Data!Y:Y,Data!$AC:$AC,$J63),$I63=2,SUMIFS(Data!Y:Y,Data!$AD:$AD,$J63),$I63=3,SUMIFS(Data!Y:Y,Data!$AD:$AD,$J63))</f>
        <v>0</v>
      </c>
      <c r="N63" s="128" cm="1">
        <f t="array" ref="N63">_xlfn.IFS($I63=0,SUMIFS(Data!Z:Z,Data!$AB:$AB,$J63),$I63=1,SUMIFS(Data!Z:Z,Data!$AC:$AC,$J63),$I63=2,SUMIFS(Data!Z:Z,Data!$AD:$AD,$J63),$I63=3,SUMIFS(Data!Z:Z,Data!$AD:$AD,$J63))</f>
        <v>0</v>
      </c>
      <c r="O63" s="128" cm="1">
        <f t="array" ref="O63">_xlfn.IFS($I63=0,SUMIFS(Data!AA:AA,Data!$AB:$AB,$J63),$I63=1,SUMIFS(Data!AA:AA,Data!$AC:$AC,$J63),$I63=2,SUMIFS(Data!AA:AA,Data!$AD:$AD,$J63),$I63=3,SUMIFS(Data!AA:AA,Data!$AD:$AD,$J63))</f>
        <v>0</v>
      </c>
    </row>
    <row r="64" spans="2:15" ht="15" thickTop="1">
      <c r="B64" s="119" t="s">
        <v>8</v>
      </c>
      <c r="C64" s="130">
        <f>SUMIFS(Data!F:F,Data!$AB:$AB,Resultattabeller!$B64)/10^6</f>
        <v>0</v>
      </c>
      <c r="D64" s="132">
        <f>SUMIFS(Data!X:X,Data!$AB:$AB,Resultattabeller!$B64)</f>
        <v>0</v>
      </c>
      <c r="E64" s="132">
        <f>SUMIFS(Data!Y:Y,Data!$AB:$AB,Resultattabeller!$B64)</f>
        <v>0</v>
      </c>
      <c r="F64" s="132">
        <f>SUMIFS(Data!Z:Z,Data!$AB:$AB,Resultattabeller!$B64)</f>
        <v>0</v>
      </c>
      <c r="G64" s="132">
        <f>SUMIFS(Data!AA:AA,Data!$AB:$AB,Resultattabeller!$B64)</f>
        <v>0</v>
      </c>
      <c r="I64">
        <f t="shared" si="0"/>
        <v>3</v>
      </c>
      <c r="J64" s="115" t="s">
        <v>689</v>
      </c>
      <c r="K64" s="120" cm="1">
        <f t="array" ref="K64">_xlfn.IFS($I64=0,SUMIFS(Data!F:F,Data!$AB:$AB,$J64),$I64=1,SUMIFS(Data!F:F,Data!$AC:$AC,$J64),$I64=2,SUMIFS(Data!F:F,Data!$AD:$AD,$J64),I64=3,SUMIFS(Data!F:F,Data!$AD:$AD,$J64))/10^6</f>
        <v>0</v>
      </c>
      <c r="L64" s="127" cm="1">
        <f t="array" ref="L64">_xlfn.IFS($I64=0,SUMIFS(Data!X:X,Data!$AB:$AB,$J64),$I64=1,SUMIFS(Data!X:X,Data!$AC:$AC,$J64),$I64=2,SUMIFS(Data!X:X,Data!$AD:$AD,$J64),$I64=3,SUMIFS(Data!X:X,Data!$AD:$AD,$J64))</f>
        <v>0</v>
      </c>
      <c r="M64" s="127" cm="1">
        <f t="array" ref="M64">_xlfn.IFS($I64=0,SUMIFS(Data!Y:Y,Data!$AB:$AB,$J64),$I64=1,SUMIFS(Data!Y:Y,Data!$AC:$AC,$J64),$I64=2,SUMIFS(Data!Y:Y,Data!$AD:$AD,$J64),$I64=3,SUMIFS(Data!Y:Y,Data!$AD:$AD,$J64))</f>
        <v>0</v>
      </c>
      <c r="N64" s="127" cm="1">
        <f t="array" ref="N64">_xlfn.IFS($I64=0,SUMIFS(Data!Z:Z,Data!$AB:$AB,$J64),$I64=1,SUMIFS(Data!Z:Z,Data!$AC:$AC,$J64),$I64=2,SUMIFS(Data!Z:Z,Data!$AD:$AD,$J64),$I64=3,SUMIFS(Data!Z:Z,Data!$AD:$AD,$J64))</f>
        <v>0</v>
      </c>
      <c r="O64" s="127" cm="1">
        <f t="array" ref="O64">_xlfn.IFS($I64=0,SUMIFS(Data!AA:AA,Data!$AB:$AB,$J64),$I64=1,SUMIFS(Data!AA:AA,Data!$AC:$AC,$J64),$I64=2,SUMIFS(Data!AA:AA,Data!$AD:$AD,$J64),$I64=3,SUMIFS(Data!AA:AA,Data!$AD:$AD,$J64))</f>
        <v>0</v>
      </c>
    </row>
    <row r="65" spans="2:15">
      <c r="B65" s="115" t="s">
        <v>285</v>
      </c>
      <c r="C65" s="120">
        <f>SUMIFS(Data!F:F,Data!$AC:$AC,Resultattabeller!$B65)/10^6</f>
        <v>0</v>
      </c>
      <c r="D65" s="127">
        <f>SUMIFS(Data!X:X,Data!$AC:$AC,Resultattabeller!$B65)</f>
        <v>0</v>
      </c>
      <c r="E65" s="127">
        <f>SUMIFS(Data!Y:Y,Data!$AC:$AC,Resultattabeller!$B65)</f>
        <v>0</v>
      </c>
      <c r="F65" s="127">
        <f>SUMIFS(Data!Z:Z,Data!$AC:$AC,Resultattabeller!$B65)</f>
        <v>0</v>
      </c>
      <c r="G65" s="127">
        <f>SUMIFS(Data!AA:AA,Data!$AC:$AC,Resultattabeller!$B65)</f>
        <v>0</v>
      </c>
      <c r="I65">
        <f t="shared" si="0"/>
        <v>3</v>
      </c>
      <c r="J65" s="116" t="s">
        <v>692</v>
      </c>
      <c r="K65" s="121" cm="1">
        <f t="array" ref="K65">_xlfn.IFS($I65=0,SUMIFS(Data!F:F,Data!$AB:$AB,$J65),$I65=1,SUMIFS(Data!F:F,Data!$AC:$AC,$J65),$I65=2,SUMIFS(Data!F:F,Data!$AD:$AD,$J65),I65=3,SUMIFS(Data!F:F,Data!$AD:$AD,$J65))/10^6</f>
        <v>0</v>
      </c>
      <c r="L65" s="128" cm="1">
        <f t="array" ref="L65">_xlfn.IFS($I65=0,SUMIFS(Data!X:X,Data!$AB:$AB,$J65),$I65=1,SUMIFS(Data!X:X,Data!$AC:$AC,$J65),$I65=2,SUMIFS(Data!X:X,Data!$AD:$AD,$J65),$I65=3,SUMIFS(Data!X:X,Data!$AD:$AD,$J65))</f>
        <v>0</v>
      </c>
      <c r="M65" s="128" cm="1">
        <f t="array" ref="M65">_xlfn.IFS($I65=0,SUMIFS(Data!Y:Y,Data!$AB:$AB,$J65),$I65=1,SUMIFS(Data!Y:Y,Data!$AC:$AC,$J65),$I65=2,SUMIFS(Data!Y:Y,Data!$AD:$AD,$J65),$I65=3,SUMIFS(Data!Y:Y,Data!$AD:$AD,$J65))</f>
        <v>0</v>
      </c>
      <c r="N65" s="128" cm="1">
        <f t="array" ref="N65">_xlfn.IFS($I65=0,SUMIFS(Data!Z:Z,Data!$AB:$AB,$J65),$I65=1,SUMIFS(Data!Z:Z,Data!$AC:$AC,$J65),$I65=2,SUMIFS(Data!Z:Z,Data!$AD:$AD,$J65),$I65=3,SUMIFS(Data!Z:Z,Data!$AD:$AD,$J65))</f>
        <v>0</v>
      </c>
      <c r="O65" s="128" cm="1">
        <f t="array" ref="O65">_xlfn.IFS($I65=0,SUMIFS(Data!AA:AA,Data!$AB:$AB,$J65),$I65=1,SUMIFS(Data!AA:AA,Data!$AC:$AC,$J65),$I65=2,SUMIFS(Data!AA:AA,Data!$AD:$AD,$J65),$I65=3,SUMIFS(Data!AA:AA,Data!$AD:$AD,$J65))</f>
        <v>0</v>
      </c>
    </row>
    <row r="66" spans="2:15">
      <c r="B66" s="116" t="s">
        <v>298</v>
      </c>
      <c r="C66" s="121">
        <f>SUMIFS(Data!F:F,Data!$AC:$AC,Resultattabeller!$B66)/10^6</f>
        <v>0</v>
      </c>
      <c r="D66" s="128">
        <f>SUMIFS(Data!X:X,Data!$AC:$AC,Resultattabeller!$B66)</f>
        <v>0</v>
      </c>
      <c r="E66" s="128">
        <f>SUMIFS(Data!Y:Y,Data!$AC:$AC,Resultattabeller!$B66)</f>
        <v>0</v>
      </c>
      <c r="F66" s="128">
        <f>SUMIFS(Data!Z:Z,Data!$AC:$AC,Resultattabeller!$B66)</f>
        <v>0</v>
      </c>
      <c r="G66" s="128">
        <f>SUMIFS(Data!AA:AA,Data!$AC:$AC,Resultattabeller!$B66)</f>
        <v>0</v>
      </c>
      <c r="I66">
        <f t="shared" si="0"/>
        <v>3</v>
      </c>
      <c r="J66" s="115" t="s">
        <v>695</v>
      </c>
      <c r="K66" s="120" cm="1">
        <f t="array" ref="K66">_xlfn.IFS($I66=0,SUMIFS(Data!F:F,Data!$AB:$AB,$J66),$I66=1,SUMIFS(Data!F:F,Data!$AC:$AC,$J66),$I66=2,SUMIFS(Data!F:F,Data!$AD:$AD,$J66),I66=3,SUMIFS(Data!F:F,Data!$AD:$AD,$J66))/10^6</f>
        <v>0</v>
      </c>
      <c r="L66" s="127" cm="1">
        <f t="array" ref="L66">_xlfn.IFS($I66=0,SUMIFS(Data!X:X,Data!$AB:$AB,$J66),$I66=1,SUMIFS(Data!X:X,Data!$AC:$AC,$J66),$I66=2,SUMIFS(Data!X:X,Data!$AD:$AD,$J66),$I66=3,SUMIFS(Data!X:X,Data!$AD:$AD,$J66))</f>
        <v>0</v>
      </c>
      <c r="M66" s="127" cm="1">
        <f t="array" ref="M66">_xlfn.IFS($I66=0,SUMIFS(Data!Y:Y,Data!$AB:$AB,$J66),$I66=1,SUMIFS(Data!Y:Y,Data!$AC:$AC,$J66),$I66=2,SUMIFS(Data!Y:Y,Data!$AD:$AD,$J66),$I66=3,SUMIFS(Data!Y:Y,Data!$AD:$AD,$J66))</f>
        <v>0</v>
      </c>
      <c r="N66" s="127" cm="1">
        <f t="array" ref="N66">_xlfn.IFS($I66=0,SUMIFS(Data!Z:Z,Data!$AB:$AB,$J66),$I66=1,SUMIFS(Data!Z:Z,Data!$AC:$AC,$J66),$I66=2,SUMIFS(Data!Z:Z,Data!$AD:$AD,$J66),$I66=3,SUMIFS(Data!Z:Z,Data!$AD:$AD,$J66))</f>
        <v>0</v>
      </c>
      <c r="O66" s="127" cm="1">
        <f t="array" ref="O66">_xlfn.IFS($I66=0,SUMIFS(Data!AA:AA,Data!$AB:$AB,$J66),$I66=1,SUMIFS(Data!AA:AA,Data!$AC:$AC,$J66),$I66=2,SUMIFS(Data!AA:AA,Data!$AD:$AD,$J66),$I66=3,SUMIFS(Data!AA:AA,Data!$AD:$AD,$J66))</f>
        <v>0</v>
      </c>
    </row>
    <row r="67" spans="2:15">
      <c r="B67" s="115" t="s">
        <v>313</v>
      </c>
      <c r="C67" s="120">
        <f>SUMIFS(Data!F:F,Data!$AC:$AC,Resultattabeller!$B67)/10^6</f>
        <v>0</v>
      </c>
      <c r="D67" s="127">
        <f>SUMIFS(Data!X:X,Data!$AC:$AC,Resultattabeller!$B67)</f>
        <v>0</v>
      </c>
      <c r="E67" s="127">
        <f>SUMIFS(Data!Y:Y,Data!$AC:$AC,Resultattabeller!$B67)</f>
        <v>0</v>
      </c>
      <c r="F67" s="127">
        <f>SUMIFS(Data!Z:Z,Data!$AC:$AC,Resultattabeller!$B67)</f>
        <v>0</v>
      </c>
      <c r="G67" s="127">
        <f>SUMIFS(Data!AA:AA,Data!$AC:$AC,Resultattabeller!$B67)</f>
        <v>0</v>
      </c>
      <c r="I67">
        <f t="shared" si="0"/>
        <v>3</v>
      </c>
      <c r="J67" s="116" t="s">
        <v>698</v>
      </c>
      <c r="K67" s="121" cm="1">
        <f t="array" ref="K67">_xlfn.IFS($I67=0,SUMIFS(Data!F:F,Data!$AB:$AB,$J67),$I67=1,SUMIFS(Data!F:F,Data!$AC:$AC,$J67),$I67=2,SUMIFS(Data!F:F,Data!$AD:$AD,$J67),I67=3,SUMIFS(Data!F:F,Data!$AD:$AD,$J67))/10^6</f>
        <v>0</v>
      </c>
      <c r="L67" s="128" cm="1">
        <f t="array" ref="L67">_xlfn.IFS($I67=0,SUMIFS(Data!X:X,Data!$AB:$AB,$J67),$I67=1,SUMIFS(Data!X:X,Data!$AC:$AC,$J67),$I67=2,SUMIFS(Data!X:X,Data!$AD:$AD,$J67),$I67=3,SUMIFS(Data!X:X,Data!$AD:$AD,$J67))</f>
        <v>0</v>
      </c>
      <c r="M67" s="128" cm="1">
        <f t="array" ref="M67">_xlfn.IFS($I67=0,SUMIFS(Data!Y:Y,Data!$AB:$AB,$J67),$I67=1,SUMIFS(Data!Y:Y,Data!$AC:$AC,$J67),$I67=2,SUMIFS(Data!Y:Y,Data!$AD:$AD,$J67),$I67=3,SUMIFS(Data!Y:Y,Data!$AD:$AD,$J67))</f>
        <v>0</v>
      </c>
      <c r="N67" s="128" cm="1">
        <f t="array" ref="N67">_xlfn.IFS($I67=0,SUMIFS(Data!Z:Z,Data!$AB:$AB,$J67),$I67=1,SUMIFS(Data!Z:Z,Data!$AC:$AC,$J67),$I67=2,SUMIFS(Data!Z:Z,Data!$AD:$AD,$J67),$I67=3,SUMIFS(Data!Z:Z,Data!$AD:$AD,$J67))</f>
        <v>0</v>
      </c>
      <c r="O67" s="128" cm="1">
        <f t="array" ref="O67">_xlfn.IFS($I67=0,SUMIFS(Data!AA:AA,Data!$AB:$AB,$J67),$I67=1,SUMIFS(Data!AA:AA,Data!$AC:$AC,$J67),$I67=2,SUMIFS(Data!AA:AA,Data!$AD:$AD,$J67),$I67=3,SUMIFS(Data!AA:AA,Data!$AD:$AD,$J67))</f>
        <v>0</v>
      </c>
    </row>
    <row r="68" spans="2:15">
      <c r="B68" s="116" t="s">
        <v>322</v>
      </c>
      <c r="C68" s="121">
        <f>SUMIFS(Data!F:F,Data!$AC:$AC,Resultattabeller!$B68)/10^6</f>
        <v>0</v>
      </c>
      <c r="D68" s="128">
        <f>SUMIFS(Data!X:X,Data!$AC:$AC,Resultattabeller!$B68)</f>
        <v>0</v>
      </c>
      <c r="E68" s="128">
        <f>SUMIFS(Data!Y:Y,Data!$AC:$AC,Resultattabeller!$B68)</f>
        <v>0</v>
      </c>
      <c r="F68" s="128">
        <f>SUMIFS(Data!Z:Z,Data!$AC:$AC,Resultattabeller!$B68)</f>
        <v>0</v>
      </c>
      <c r="G68" s="128">
        <f>SUMIFS(Data!AA:AA,Data!$AC:$AC,Resultattabeller!$B68)</f>
        <v>0</v>
      </c>
      <c r="I68">
        <f t="shared" si="0"/>
        <v>3</v>
      </c>
      <c r="J68" s="115" t="s">
        <v>702</v>
      </c>
      <c r="K68" s="120" cm="1">
        <f t="array" ref="K68">_xlfn.IFS($I68=0,SUMIFS(Data!F:F,Data!$AB:$AB,$J68),$I68=1,SUMIFS(Data!F:F,Data!$AC:$AC,$J68),$I68=2,SUMIFS(Data!F:F,Data!$AD:$AD,$J68),I68=3,SUMIFS(Data!F:F,Data!$AD:$AD,$J68))/10^6</f>
        <v>0</v>
      </c>
      <c r="L68" s="127" cm="1">
        <f t="array" ref="L68">_xlfn.IFS($I68=0,SUMIFS(Data!X:X,Data!$AB:$AB,$J68),$I68=1,SUMIFS(Data!X:X,Data!$AC:$AC,$J68),$I68=2,SUMIFS(Data!X:X,Data!$AD:$AD,$J68),$I68=3,SUMIFS(Data!X:X,Data!$AD:$AD,$J68))</f>
        <v>0</v>
      </c>
      <c r="M68" s="127" cm="1">
        <f t="array" ref="M68">_xlfn.IFS($I68=0,SUMIFS(Data!Y:Y,Data!$AB:$AB,$J68),$I68=1,SUMIFS(Data!Y:Y,Data!$AC:$AC,$J68),$I68=2,SUMIFS(Data!Y:Y,Data!$AD:$AD,$J68),$I68=3,SUMIFS(Data!Y:Y,Data!$AD:$AD,$J68))</f>
        <v>0</v>
      </c>
      <c r="N68" s="127" cm="1">
        <f t="array" ref="N68">_xlfn.IFS($I68=0,SUMIFS(Data!Z:Z,Data!$AB:$AB,$J68),$I68=1,SUMIFS(Data!Z:Z,Data!$AC:$AC,$J68),$I68=2,SUMIFS(Data!Z:Z,Data!$AD:$AD,$J68),$I68=3,SUMIFS(Data!Z:Z,Data!$AD:$AD,$J68))</f>
        <v>0</v>
      </c>
      <c r="O68" s="127" cm="1">
        <f t="array" ref="O68">_xlfn.IFS($I68=0,SUMIFS(Data!AA:AA,Data!$AB:$AB,$J68),$I68=1,SUMIFS(Data!AA:AA,Data!$AC:$AC,$J68),$I68=2,SUMIFS(Data!AA:AA,Data!$AD:$AD,$J68),$I68=3,SUMIFS(Data!AA:AA,Data!$AD:$AD,$J68))</f>
        <v>0</v>
      </c>
    </row>
    <row r="69" spans="2:15" ht="15" thickBot="1">
      <c r="B69" s="115" t="s">
        <v>325</v>
      </c>
      <c r="C69" s="120">
        <f>SUMIFS(Data!F:F,Data!$AC:$AC,Resultattabeller!$B69)/10^6</f>
        <v>0</v>
      </c>
      <c r="D69" s="127">
        <f>SUMIFS(Data!X:X,Data!$AC:$AC,Resultattabeller!$B69)</f>
        <v>0</v>
      </c>
      <c r="E69" s="127">
        <f>SUMIFS(Data!Y:Y,Data!$AC:$AC,Resultattabeller!$B69)</f>
        <v>0</v>
      </c>
      <c r="F69" s="127">
        <f>SUMIFS(Data!Z:Z,Data!$AC:$AC,Resultattabeller!$B69)</f>
        <v>0</v>
      </c>
      <c r="G69" s="127">
        <f>SUMIFS(Data!AA:AA,Data!$AC:$AC,Resultattabeller!$B69)</f>
        <v>0</v>
      </c>
      <c r="I69">
        <f t="shared" si="0"/>
        <v>1</v>
      </c>
      <c r="J69" s="133" t="s">
        <v>551</v>
      </c>
      <c r="K69" s="134" cm="1">
        <f t="array" ref="K69">_xlfn.IFS($I69=0,SUMIFS(Data!F:F,Data!$AB:$AB,$J69),$I69=1,SUMIFS(Data!F:F,Data!$AC:$AC,$J69),$I69=2,SUMIFS(Data!F:F,Data!$AD:$AD,$J69),I69=3,SUMIFS(Data!F:F,Data!$AD:$AD,$J69))/10^6</f>
        <v>0</v>
      </c>
      <c r="L69" s="135" cm="1">
        <f t="array" ref="L69">_xlfn.IFS($I69=0,SUMIFS(Data!X:X,Data!$AB:$AB,$J69),$I69=1,SUMIFS(Data!X:X,Data!$AC:$AC,$J69),$I69=2,SUMIFS(Data!X:X,Data!$AD:$AD,$J69),$I69=3,SUMIFS(Data!X:X,Data!$AD:$AD,$J69))</f>
        <v>0</v>
      </c>
      <c r="M69" s="135" cm="1">
        <f t="array" ref="M69">_xlfn.IFS($I69=0,SUMIFS(Data!Y:Y,Data!$AB:$AB,$J69),$I69=1,SUMIFS(Data!Y:Y,Data!$AC:$AC,$J69),$I69=2,SUMIFS(Data!Y:Y,Data!$AD:$AD,$J69),$I69=3,SUMIFS(Data!Y:Y,Data!$AD:$AD,$J69))</f>
        <v>0</v>
      </c>
      <c r="N69" s="135" cm="1">
        <f t="array" ref="N69">_xlfn.IFS($I69=0,SUMIFS(Data!Z:Z,Data!$AB:$AB,$J69),$I69=1,SUMIFS(Data!Z:Z,Data!$AC:$AC,$J69),$I69=2,SUMIFS(Data!Z:Z,Data!$AD:$AD,$J69),$I69=3,SUMIFS(Data!Z:Z,Data!$AD:$AD,$J69))</f>
        <v>0</v>
      </c>
      <c r="O69" s="135" cm="1">
        <f t="array" ref="O69">_xlfn.IFS($I69=0,SUMIFS(Data!AA:AA,Data!$AB:$AB,$J69),$I69=1,SUMIFS(Data!AA:AA,Data!$AC:$AC,$J69),$I69=2,SUMIFS(Data!AA:AA,Data!$AD:$AD,$J69),$I69=3,SUMIFS(Data!AA:AA,Data!$AD:$AD,$J69))</f>
        <v>0</v>
      </c>
    </row>
    <row r="70" spans="2:15" ht="15" thickTop="1">
      <c r="B70" s="116" t="s">
        <v>328</v>
      </c>
      <c r="C70" s="121">
        <f>SUMIFS(Data!F:F,Data!$AC:$AC,Resultattabeller!$B70)/10^6</f>
        <v>0</v>
      </c>
      <c r="D70" s="128">
        <f>SUMIFS(Data!X:X,Data!$AC:$AC,Resultattabeller!$B70)</f>
        <v>0</v>
      </c>
      <c r="E70" s="128">
        <f>SUMIFS(Data!Y:Y,Data!$AC:$AC,Resultattabeller!$B70)</f>
        <v>0</v>
      </c>
      <c r="F70" s="128">
        <f>SUMIFS(Data!Z:Z,Data!$AC:$AC,Resultattabeller!$B70)</f>
        <v>0</v>
      </c>
      <c r="G70" s="128">
        <f>SUMIFS(Data!AA:AA,Data!$AC:$AC,Resultattabeller!$B70)</f>
        <v>0</v>
      </c>
      <c r="I70">
        <f t="shared" ref="I70:I133" si="2">LEN(J70)-LEN(SUBSTITUTE(J70,".",""))</f>
        <v>0</v>
      </c>
      <c r="J70" s="118" t="s">
        <v>3</v>
      </c>
      <c r="K70" s="130" cm="1">
        <f t="array" ref="K70">_xlfn.IFS($I70=0,SUMIFS(Data!F:F,Data!$AB:$AB,$J70),$I70=1,SUMIFS(Data!F:F,Data!$AC:$AC,$J70),$I70=2,SUMIFS(Data!F:F,Data!$AD:$AD,$J70),I70=3,SUMIFS(Data!F:F,Data!$AD:$AD,$J70))/10^6</f>
        <v>0</v>
      </c>
      <c r="L70" s="132" cm="1">
        <f t="array" ref="L70">_xlfn.IFS($I70=0,SUMIFS(Data!X:X,Data!$AB:$AB,$J70),$I70=1,SUMIFS(Data!X:X,Data!$AC:$AC,$J70),$I70=2,SUMIFS(Data!X:X,Data!$AD:$AD,$J70),$I70=3,SUMIFS(Data!X:X,Data!$AD:$AD,$J70))</f>
        <v>0</v>
      </c>
      <c r="M70" s="132" cm="1">
        <f t="array" ref="M70">_xlfn.IFS($I70=0,SUMIFS(Data!Y:Y,Data!$AB:$AB,$J70),$I70=1,SUMIFS(Data!Y:Y,Data!$AC:$AC,$J70),$I70=2,SUMIFS(Data!Y:Y,Data!$AD:$AD,$J70),$I70=3,SUMIFS(Data!Y:Y,Data!$AD:$AD,$J70))</f>
        <v>0</v>
      </c>
      <c r="N70" s="132" cm="1">
        <f t="array" ref="N70">_xlfn.IFS($I70=0,SUMIFS(Data!Z:Z,Data!$AB:$AB,$J70),$I70=1,SUMIFS(Data!Z:Z,Data!$AC:$AC,$J70),$I70=2,SUMIFS(Data!Z:Z,Data!$AD:$AD,$J70),$I70=3,SUMIFS(Data!Z:Z,Data!$AD:$AD,$J70))</f>
        <v>0</v>
      </c>
      <c r="O70" s="132" cm="1">
        <f t="array" ref="O70">_xlfn.IFS($I70=0,SUMIFS(Data!AA:AA,Data!$AB:$AB,$J70),$I70=1,SUMIFS(Data!AA:AA,Data!$AC:$AC,$J70),$I70=2,SUMIFS(Data!AA:AA,Data!$AD:$AD,$J70),$I70=3,SUMIFS(Data!AA:AA,Data!$AD:$AD,$J70))</f>
        <v>0</v>
      </c>
    </row>
    <row r="71" spans="2:15">
      <c r="B71" s="115" t="s">
        <v>333</v>
      </c>
      <c r="C71" s="120">
        <f>SUMIFS(Data!F:F,Data!$AC:$AC,Resultattabeller!$B71)/10^6</f>
        <v>0</v>
      </c>
      <c r="D71" s="127">
        <f>SUMIFS(Data!X:X,Data!$AC:$AC,Resultattabeller!$B71)</f>
        <v>0</v>
      </c>
      <c r="E71" s="127">
        <f>SUMIFS(Data!Y:Y,Data!$AC:$AC,Resultattabeller!$B71)</f>
        <v>0</v>
      </c>
      <c r="F71" s="127">
        <f>SUMIFS(Data!Z:Z,Data!$AC:$AC,Resultattabeller!$B71)</f>
        <v>0</v>
      </c>
      <c r="G71" s="127">
        <f>SUMIFS(Data!AA:AA,Data!$AC:$AC,Resultattabeller!$B71)</f>
        <v>0</v>
      </c>
      <c r="I71">
        <f t="shared" si="2"/>
        <v>1</v>
      </c>
      <c r="J71" s="133" t="s">
        <v>112</v>
      </c>
      <c r="K71" s="134" cm="1">
        <f t="array" ref="K71">_xlfn.IFS($I71=0,SUMIFS(Data!F:F,Data!$AB:$AB,$J71),$I71=1,SUMIFS(Data!F:F,Data!$AC:$AC,$J71),$I71=2,SUMIFS(Data!F:F,Data!$AD:$AD,$J71),I71=3,SUMIFS(Data!F:F,Data!$AD:$AD,$J71))/10^6</f>
        <v>0</v>
      </c>
      <c r="L71" s="135" cm="1">
        <f t="array" ref="L71">_xlfn.IFS($I71=0,SUMIFS(Data!X:X,Data!$AB:$AB,$J71),$I71=1,SUMIFS(Data!X:X,Data!$AC:$AC,$J71),$I71=2,SUMIFS(Data!X:X,Data!$AD:$AD,$J71),$I71=3,SUMIFS(Data!X:X,Data!$AD:$AD,$J71))</f>
        <v>0</v>
      </c>
      <c r="M71" s="135" cm="1">
        <f t="array" ref="M71">_xlfn.IFS($I71=0,SUMIFS(Data!Y:Y,Data!$AB:$AB,$J71),$I71=1,SUMIFS(Data!Y:Y,Data!$AC:$AC,$J71),$I71=2,SUMIFS(Data!Y:Y,Data!$AD:$AD,$J71),$I71=3,SUMIFS(Data!Y:Y,Data!$AD:$AD,$J71))</f>
        <v>0</v>
      </c>
      <c r="N71" s="135" cm="1">
        <f t="array" ref="N71">_xlfn.IFS($I71=0,SUMIFS(Data!Z:Z,Data!$AB:$AB,$J71),$I71=1,SUMIFS(Data!Z:Z,Data!$AC:$AC,$J71),$I71=2,SUMIFS(Data!Z:Z,Data!$AD:$AD,$J71),$I71=3,SUMIFS(Data!Z:Z,Data!$AD:$AD,$J71))</f>
        <v>0</v>
      </c>
      <c r="O71" s="135" cm="1">
        <f t="array" ref="O71">_xlfn.IFS($I71=0,SUMIFS(Data!AA:AA,Data!$AB:$AB,$J71),$I71=1,SUMIFS(Data!AA:AA,Data!$AC:$AC,$J71),$I71=2,SUMIFS(Data!AA:AA,Data!$AD:$AD,$J71),$I71=3,SUMIFS(Data!AA:AA,Data!$AD:$AD,$J71))</f>
        <v>0</v>
      </c>
    </row>
    <row r="72" spans="2:15" ht="15" thickBot="1">
      <c r="B72" s="116" t="s">
        <v>719</v>
      </c>
      <c r="C72" s="121">
        <f>SUMIFS(Data!F:F,Data!$AC:$AC,Resultattabeller!$B72)/10^6</f>
        <v>0</v>
      </c>
      <c r="D72" s="128">
        <f>SUMIFS(Data!X:X,Data!$AC:$AC,Resultattabeller!$B72)</f>
        <v>0</v>
      </c>
      <c r="E72" s="128">
        <f>SUMIFS(Data!Y:Y,Data!$AC:$AC,Resultattabeller!$B72)</f>
        <v>0</v>
      </c>
      <c r="F72" s="128">
        <f>SUMIFS(Data!Z:Z,Data!$AC:$AC,Resultattabeller!$B72)</f>
        <v>0</v>
      </c>
      <c r="G72" s="128">
        <f>SUMIFS(Data!AA:AA,Data!$AC:$AC,Resultattabeller!$B72)</f>
        <v>0</v>
      </c>
      <c r="I72">
        <f t="shared" si="2"/>
        <v>3</v>
      </c>
      <c r="J72" s="115" t="s">
        <v>708</v>
      </c>
      <c r="K72" s="120" cm="1">
        <f t="array" ref="K72">_xlfn.IFS($I72=0,SUMIFS(Data!F:F,Data!$AB:$AB,$J72),$I72=1,SUMIFS(Data!F:F,Data!$AC:$AC,$J72),$I72=2,SUMIFS(Data!F:F,Data!$AD:$AD,$J72),I72=3,SUMIFS(Data!F:F,Data!$AD:$AD,$J72))/10^6</f>
        <v>0</v>
      </c>
      <c r="L72" s="127" cm="1">
        <f t="array" ref="L72">_xlfn.IFS($I72=0,SUMIFS(Data!X:X,Data!$AB:$AB,$J72),$I72=1,SUMIFS(Data!X:X,Data!$AC:$AC,$J72),$I72=2,SUMIFS(Data!X:X,Data!$AD:$AD,$J72),$I72=3,SUMIFS(Data!X:X,Data!$AD:$AD,$J72))</f>
        <v>0</v>
      </c>
      <c r="M72" s="127" cm="1">
        <f t="array" ref="M72">_xlfn.IFS($I72=0,SUMIFS(Data!Y:Y,Data!$AB:$AB,$J72),$I72=1,SUMIFS(Data!Y:Y,Data!$AC:$AC,$J72),$I72=2,SUMIFS(Data!Y:Y,Data!$AD:$AD,$J72),$I72=3,SUMIFS(Data!Y:Y,Data!$AD:$AD,$J72))</f>
        <v>0</v>
      </c>
      <c r="N72" s="127" cm="1">
        <f t="array" ref="N72">_xlfn.IFS($I72=0,SUMIFS(Data!Z:Z,Data!$AB:$AB,$J72),$I72=1,SUMIFS(Data!Z:Z,Data!$AC:$AC,$J72),$I72=2,SUMIFS(Data!Z:Z,Data!$AD:$AD,$J72),$I72=3,SUMIFS(Data!Z:Z,Data!$AD:$AD,$J72))</f>
        <v>0</v>
      </c>
      <c r="O72" s="127" cm="1">
        <f t="array" ref="O72">_xlfn.IFS($I72=0,SUMIFS(Data!AA:AA,Data!$AB:$AB,$J72),$I72=1,SUMIFS(Data!AA:AA,Data!$AC:$AC,$J72),$I72=2,SUMIFS(Data!AA:AA,Data!$AD:$AD,$J72),$I72=3,SUMIFS(Data!AA:AA,Data!$AD:$AD,$J72))</f>
        <v>0</v>
      </c>
    </row>
    <row r="73" spans="2:15" ht="15" thickTop="1">
      <c r="B73" s="119" t="s">
        <v>9</v>
      </c>
      <c r="C73" s="130">
        <f>SUMIFS(Data!F:F,Data!$AB:$AB,Resultattabeller!$B73)/10^6</f>
        <v>0</v>
      </c>
      <c r="D73" s="132">
        <f>SUMIFS(Data!X:X,Data!$AB:$AB,Resultattabeller!$B73)</f>
        <v>0</v>
      </c>
      <c r="E73" s="132">
        <f>SUMIFS(Data!Y:Y,Data!$AB:$AB,Resultattabeller!$B73)</f>
        <v>0</v>
      </c>
      <c r="F73" s="132">
        <f>SUMIFS(Data!Z:Z,Data!$AB:$AB,Resultattabeller!$B73)</f>
        <v>0</v>
      </c>
      <c r="G73" s="132">
        <f>SUMIFS(Data!AA:AA,Data!$AB:$AB,Resultattabeller!$B73)</f>
        <v>0</v>
      </c>
      <c r="I73">
        <f t="shared" si="2"/>
        <v>3</v>
      </c>
      <c r="J73" s="116" t="s">
        <v>737</v>
      </c>
      <c r="K73" s="121" cm="1">
        <f t="array" ref="K73">_xlfn.IFS($I73=0,SUMIFS(Data!F:F,Data!$AB:$AB,$J73),$I73=1,SUMIFS(Data!F:F,Data!$AC:$AC,$J73),$I73=2,SUMIFS(Data!F:F,Data!$AD:$AD,$J73),I73=3,SUMIFS(Data!F:F,Data!$AD:$AD,$J73))/10^6</f>
        <v>0</v>
      </c>
      <c r="L73" s="128" cm="1">
        <f t="array" ref="L73">_xlfn.IFS($I73=0,SUMIFS(Data!X:X,Data!$AB:$AB,$J73),$I73=1,SUMIFS(Data!X:X,Data!$AC:$AC,$J73),$I73=2,SUMIFS(Data!X:X,Data!$AD:$AD,$J73),$I73=3,SUMIFS(Data!X:X,Data!$AD:$AD,$J73))</f>
        <v>0</v>
      </c>
      <c r="M73" s="128" cm="1">
        <f t="array" ref="M73">_xlfn.IFS($I73=0,SUMIFS(Data!Y:Y,Data!$AB:$AB,$J73),$I73=1,SUMIFS(Data!Y:Y,Data!$AC:$AC,$J73),$I73=2,SUMIFS(Data!Y:Y,Data!$AD:$AD,$J73),$I73=3,SUMIFS(Data!Y:Y,Data!$AD:$AD,$J73))</f>
        <v>0</v>
      </c>
      <c r="N73" s="128" cm="1">
        <f t="array" ref="N73">_xlfn.IFS($I73=0,SUMIFS(Data!Z:Z,Data!$AB:$AB,$J73),$I73=1,SUMIFS(Data!Z:Z,Data!$AC:$AC,$J73),$I73=2,SUMIFS(Data!Z:Z,Data!$AD:$AD,$J73),$I73=3,SUMIFS(Data!Z:Z,Data!$AD:$AD,$J73))</f>
        <v>0</v>
      </c>
      <c r="O73" s="128" cm="1">
        <f t="array" ref="O73">_xlfn.IFS($I73=0,SUMIFS(Data!AA:AA,Data!$AB:$AB,$J73),$I73=1,SUMIFS(Data!AA:AA,Data!$AC:$AC,$J73),$I73=2,SUMIFS(Data!AA:AA,Data!$AD:$AD,$J73),$I73=3,SUMIFS(Data!AA:AA,Data!$AD:$AD,$J73))</f>
        <v>0</v>
      </c>
    </row>
    <row r="74" spans="2:15">
      <c r="B74" s="116" t="s">
        <v>342</v>
      </c>
      <c r="C74" s="121">
        <f>SUMIFS(Data!F:F,Data!$AC:$AC,Resultattabeller!$B74)/10^6</f>
        <v>0</v>
      </c>
      <c r="D74" s="128">
        <f>SUMIFS(Data!X:X,Data!$AC:$AC,Resultattabeller!$B74)</f>
        <v>0</v>
      </c>
      <c r="E74" s="128">
        <f>SUMIFS(Data!Y:Y,Data!$AC:$AC,Resultattabeller!$B74)</f>
        <v>0</v>
      </c>
      <c r="F74" s="128">
        <f>SUMIFS(Data!Z:Z,Data!$AC:$AC,Resultattabeller!$B74)</f>
        <v>0</v>
      </c>
      <c r="G74" s="128">
        <f>SUMIFS(Data!AA:AA,Data!$AC:$AC,Resultattabeller!$B74)</f>
        <v>0</v>
      </c>
      <c r="I74">
        <f t="shared" si="2"/>
        <v>3</v>
      </c>
      <c r="J74" s="115" t="s">
        <v>740</v>
      </c>
      <c r="K74" s="120" cm="1">
        <f t="array" ref="K74">_xlfn.IFS($I74=0,SUMIFS(Data!F:F,Data!$AB:$AB,$J74),$I74=1,SUMIFS(Data!F:F,Data!$AC:$AC,$J74),$I74=2,SUMIFS(Data!F:F,Data!$AD:$AD,$J74),I74=3,SUMIFS(Data!F:F,Data!$AD:$AD,$J74))/10^6</f>
        <v>0</v>
      </c>
      <c r="L74" s="127" cm="1">
        <f t="array" ref="L74">_xlfn.IFS($I74=0,SUMIFS(Data!X:X,Data!$AB:$AB,$J74),$I74=1,SUMIFS(Data!X:X,Data!$AC:$AC,$J74),$I74=2,SUMIFS(Data!X:X,Data!$AD:$AD,$J74),$I74=3,SUMIFS(Data!X:X,Data!$AD:$AD,$J74))</f>
        <v>0</v>
      </c>
      <c r="M74" s="127" cm="1">
        <f t="array" ref="M74">_xlfn.IFS($I74=0,SUMIFS(Data!Y:Y,Data!$AB:$AB,$J74),$I74=1,SUMIFS(Data!Y:Y,Data!$AC:$AC,$J74),$I74=2,SUMIFS(Data!Y:Y,Data!$AD:$AD,$J74),$I74=3,SUMIFS(Data!Y:Y,Data!$AD:$AD,$J74))</f>
        <v>0</v>
      </c>
      <c r="N74" s="127" cm="1">
        <f t="array" ref="N74">_xlfn.IFS($I74=0,SUMIFS(Data!Z:Z,Data!$AB:$AB,$J74),$I74=1,SUMIFS(Data!Z:Z,Data!$AC:$AC,$J74),$I74=2,SUMIFS(Data!Z:Z,Data!$AD:$AD,$J74),$I74=3,SUMIFS(Data!Z:Z,Data!$AD:$AD,$J74))</f>
        <v>0</v>
      </c>
      <c r="O74" s="127" cm="1">
        <f t="array" ref="O74">_xlfn.IFS($I74=0,SUMIFS(Data!AA:AA,Data!$AB:$AB,$J74),$I74=1,SUMIFS(Data!AA:AA,Data!$AC:$AC,$J74),$I74=2,SUMIFS(Data!AA:AA,Data!$AD:$AD,$J74),$I74=3,SUMIFS(Data!AA:AA,Data!$AD:$AD,$J74))</f>
        <v>0</v>
      </c>
    </row>
    <row r="75" spans="2:15">
      <c r="B75" s="115" t="s">
        <v>345</v>
      </c>
      <c r="C75" s="120">
        <f>SUMIFS(Data!F:F,Data!$AC:$AC,Resultattabeller!$B75)/10^6</f>
        <v>0</v>
      </c>
      <c r="D75" s="127">
        <f>SUMIFS(Data!X:X,Data!$AC:$AC,Resultattabeller!$B75)</f>
        <v>0</v>
      </c>
      <c r="E75" s="127">
        <f>SUMIFS(Data!Y:Y,Data!$AC:$AC,Resultattabeller!$B75)</f>
        <v>0</v>
      </c>
      <c r="F75" s="127">
        <f>SUMIFS(Data!Z:Z,Data!$AC:$AC,Resultattabeller!$B75)</f>
        <v>0</v>
      </c>
      <c r="G75" s="127">
        <f>SUMIFS(Data!AA:AA,Data!$AC:$AC,Resultattabeller!$B75)</f>
        <v>0</v>
      </c>
      <c r="I75">
        <f t="shared" si="2"/>
        <v>3</v>
      </c>
      <c r="J75" s="116" t="s">
        <v>711</v>
      </c>
      <c r="K75" s="121" cm="1">
        <f t="array" ref="K75">_xlfn.IFS($I75=0,SUMIFS(Data!F:F,Data!$AB:$AB,$J75),$I75=1,SUMIFS(Data!F:F,Data!$AC:$AC,$J75),$I75=2,SUMIFS(Data!F:F,Data!$AD:$AD,$J75),I75=3,SUMIFS(Data!F:F,Data!$AD:$AD,$J75))/10^6</f>
        <v>0</v>
      </c>
      <c r="L75" s="128" cm="1">
        <f t="array" ref="L75">_xlfn.IFS($I75=0,SUMIFS(Data!X:X,Data!$AB:$AB,$J75),$I75=1,SUMIFS(Data!X:X,Data!$AC:$AC,$J75),$I75=2,SUMIFS(Data!X:X,Data!$AD:$AD,$J75),$I75=3,SUMIFS(Data!X:X,Data!$AD:$AD,$J75))</f>
        <v>0</v>
      </c>
      <c r="M75" s="128" cm="1">
        <f t="array" ref="M75">_xlfn.IFS($I75=0,SUMIFS(Data!Y:Y,Data!$AB:$AB,$J75),$I75=1,SUMIFS(Data!Y:Y,Data!$AC:$AC,$J75),$I75=2,SUMIFS(Data!Y:Y,Data!$AD:$AD,$J75),$I75=3,SUMIFS(Data!Y:Y,Data!$AD:$AD,$J75))</f>
        <v>0</v>
      </c>
      <c r="N75" s="128" cm="1">
        <f t="array" ref="N75">_xlfn.IFS($I75=0,SUMIFS(Data!Z:Z,Data!$AB:$AB,$J75),$I75=1,SUMIFS(Data!Z:Z,Data!$AC:$AC,$J75),$I75=2,SUMIFS(Data!Z:Z,Data!$AD:$AD,$J75),$I75=3,SUMIFS(Data!Z:Z,Data!$AD:$AD,$J75))</f>
        <v>0</v>
      </c>
      <c r="O75" s="128" cm="1">
        <f t="array" ref="O75">_xlfn.IFS($I75=0,SUMIFS(Data!AA:AA,Data!$AB:$AB,$J75),$I75=1,SUMIFS(Data!AA:AA,Data!$AC:$AC,$J75),$I75=2,SUMIFS(Data!AA:AA,Data!$AD:$AD,$J75),$I75=3,SUMIFS(Data!AA:AA,Data!$AD:$AD,$J75))</f>
        <v>0</v>
      </c>
    </row>
    <row r="76" spans="2:15">
      <c r="B76" s="116" t="s">
        <v>361</v>
      </c>
      <c r="C76" s="121">
        <f>SUMIFS(Data!F:F,Data!$AC:$AC,Resultattabeller!$B76)/10^6</f>
        <v>0</v>
      </c>
      <c r="D76" s="128">
        <f>SUMIFS(Data!X:X,Data!$AC:$AC,Resultattabeller!$B76)</f>
        <v>0</v>
      </c>
      <c r="E76" s="128">
        <f>SUMIFS(Data!Y:Y,Data!$AC:$AC,Resultattabeller!$B76)</f>
        <v>0</v>
      </c>
      <c r="F76" s="128">
        <f>SUMIFS(Data!Z:Z,Data!$AC:$AC,Resultattabeller!$B76)</f>
        <v>0</v>
      </c>
      <c r="G76" s="128">
        <f>SUMIFS(Data!AA:AA,Data!$AC:$AC,Resultattabeller!$B76)</f>
        <v>0</v>
      </c>
      <c r="I76">
        <f t="shared" si="2"/>
        <v>3</v>
      </c>
      <c r="J76" s="115" t="s">
        <v>714</v>
      </c>
      <c r="K76" s="120" cm="1">
        <f t="array" ref="K76">_xlfn.IFS($I76=0,SUMIFS(Data!F:F,Data!$AB:$AB,$J76),$I76=1,SUMIFS(Data!F:F,Data!$AC:$AC,$J76),$I76=2,SUMIFS(Data!F:F,Data!$AD:$AD,$J76),I76=3,SUMIFS(Data!F:F,Data!$AD:$AD,$J76))/10^6</f>
        <v>0</v>
      </c>
      <c r="L76" s="127" cm="1">
        <f t="array" ref="L76">_xlfn.IFS($I76=0,SUMIFS(Data!X:X,Data!$AB:$AB,$J76),$I76=1,SUMIFS(Data!X:X,Data!$AC:$AC,$J76),$I76=2,SUMIFS(Data!X:X,Data!$AD:$AD,$J76),$I76=3,SUMIFS(Data!X:X,Data!$AD:$AD,$J76))</f>
        <v>0</v>
      </c>
      <c r="M76" s="127" cm="1">
        <f t="array" ref="M76">_xlfn.IFS($I76=0,SUMIFS(Data!Y:Y,Data!$AB:$AB,$J76),$I76=1,SUMIFS(Data!Y:Y,Data!$AC:$AC,$J76),$I76=2,SUMIFS(Data!Y:Y,Data!$AD:$AD,$J76),$I76=3,SUMIFS(Data!Y:Y,Data!$AD:$AD,$J76))</f>
        <v>0</v>
      </c>
      <c r="N76" s="127" cm="1">
        <f t="array" ref="N76">_xlfn.IFS($I76=0,SUMIFS(Data!Z:Z,Data!$AB:$AB,$J76),$I76=1,SUMIFS(Data!Z:Z,Data!$AC:$AC,$J76),$I76=2,SUMIFS(Data!Z:Z,Data!$AD:$AD,$J76),$I76=3,SUMIFS(Data!Z:Z,Data!$AD:$AD,$J76))</f>
        <v>0</v>
      </c>
      <c r="O76" s="127" cm="1">
        <f t="array" ref="O76">_xlfn.IFS($I76=0,SUMIFS(Data!AA:AA,Data!$AB:$AB,$J76),$I76=1,SUMIFS(Data!AA:AA,Data!$AC:$AC,$J76),$I76=2,SUMIFS(Data!AA:AA,Data!$AD:$AD,$J76),$I76=3,SUMIFS(Data!AA:AA,Data!$AD:$AD,$J76))</f>
        <v>0</v>
      </c>
    </row>
    <row r="77" spans="2:15" ht="15" thickBot="1">
      <c r="B77" s="115" t="s">
        <v>362</v>
      </c>
      <c r="C77" s="120">
        <f>SUMIFS(Data!F:F,Data!$AC:$AC,Resultattabeller!$B77)/10^6</f>
        <v>0</v>
      </c>
      <c r="D77" s="127">
        <f>SUMIFS(Data!X:X,Data!$AC:$AC,Resultattabeller!$B77)</f>
        <v>0</v>
      </c>
      <c r="E77" s="127">
        <f>SUMIFS(Data!Y:Y,Data!$AC:$AC,Resultattabeller!$B77)</f>
        <v>0</v>
      </c>
      <c r="F77" s="127">
        <f>SUMIFS(Data!Z:Z,Data!$AC:$AC,Resultattabeller!$B77)</f>
        <v>0</v>
      </c>
      <c r="G77" s="127">
        <f>SUMIFS(Data!AA:AA,Data!$AC:$AC,Resultattabeller!$B77)</f>
        <v>0</v>
      </c>
      <c r="I77">
        <f t="shared" si="2"/>
        <v>3</v>
      </c>
      <c r="J77" s="116" t="s">
        <v>717</v>
      </c>
      <c r="K77" s="121" cm="1">
        <f t="array" ref="K77">_xlfn.IFS($I77=0,SUMIFS(Data!F:F,Data!$AB:$AB,$J77),$I77=1,SUMIFS(Data!F:F,Data!$AC:$AC,$J77),$I77=2,SUMIFS(Data!F:F,Data!$AD:$AD,$J77),I77=3,SUMIFS(Data!F:F,Data!$AD:$AD,$J77))/10^6</f>
        <v>0</v>
      </c>
      <c r="L77" s="128" cm="1">
        <f t="array" ref="L77">_xlfn.IFS($I77=0,SUMIFS(Data!X:X,Data!$AB:$AB,$J77),$I77=1,SUMIFS(Data!X:X,Data!$AC:$AC,$J77),$I77=2,SUMIFS(Data!X:X,Data!$AD:$AD,$J77),$I77=3,SUMIFS(Data!X:X,Data!$AD:$AD,$J77))</f>
        <v>0</v>
      </c>
      <c r="M77" s="128" cm="1">
        <f t="array" ref="M77">_xlfn.IFS($I77=0,SUMIFS(Data!Y:Y,Data!$AB:$AB,$J77),$I77=1,SUMIFS(Data!Y:Y,Data!$AC:$AC,$J77),$I77=2,SUMIFS(Data!Y:Y,Data!$AD:$AD,$J77),$I77=3,SUMIFS(Data!Y:Y,Data!$AD:$AD,$J77))</f>
        <v>0</v>
      </c>
      <c r="N77" s="128" cm="1">
        <f t="array" ref="N77">_xlfn.IFS($I77=0,SUMIFS(Data!Z:Z,Data!$AB:$AB,$J77),$I77=1,SUMIFS(Data!Z:Z,Data!$AC:$AC,$J77),$I77=2,SUMIFS(Data!Z:Z,Data!$AD:$AD,$J77),$I77=3,SUMIFS(Data!Z:Z,Data!$AD:$AD,$J77))</f>
        <v>0</v>
      </c>
      <c r="O77" s="128" cm="1">
        <f t="array" ref="O77">_xlfn.IFS($I77=0,SUMIFS(Data!AA:AA,Data!$AB:$AB,$J77),$I77=1,SUMIFS(Data!AA:AA,Data!$AC:$AC,$J77),$I77=2,SUMIFS(Data!AA:AA,Data!$AD:$AD,$J77),$I77=3,SUMIFS(Data!AA:AA,Data!$AD:$AD,$J77))</f>
        <v>0</v>
      </c>
    </row>
    <row r="78" spans="2:15" ht="15" thickTop="1">
      <c r="B78" s="119" t="s">
        <v>10</v>
      </c>
      <c r="C78" s="130">
        <f>SUMIFS(Data!F:F,Data!$AB:$AB,Resultattabeller!$B78)/10^6</f>
        <v>0</v>
      </c>
      <c r="D78" s="132">
        <f>SUMIFS(Data!X:X,Data!$AB:$AB,Resultattabeller!$B78)</f>
        <v>0</v>
      </c>
      <c r="E78" s="132">
        <f>SUMIFS(Data!Y:Y,Data!$AB:$AB,Resultattabeller!$B78)</f>
        <v>0</v>
      </c>
      <c r="F78" s="132">
        <f>SUMIFS(Data!Z:Z,Data!$AB:$AB,Resultattabeller!$B78)</f>
        <v>0</v>
      </c>
      <c r="G78" s="132">
        <f>SUMIFS(Data!AA:AA,Data!$AB:$AB,Resultattabeller!$B78)</f>
        <v>0</v>
      </c>
      <c r="I78">
        <f t="shared" si="2"/>
        <v>3</v>
      </c>
      <c r="J78" s="115" t="s">
        <v>721</v>
      </c>
      <c r="K78" s="120" cm="1">
        <f t="array" ref="K78">_xlfn.IFS($I78=0,SUMIFS(Data!F:F,Data!$AB:$AB,$J78),$I78=1,SUMIFS(Data!F:F,Data!$AC:$AC,$J78),$I78=2,SUMIFS(Data!F:F,Data!$AD:$AD,$J78),I78=3,SUMIFS(Data!F:F,Data!$AD:$AD,$J78))/10^6</f>
        <v>0</v>
      </c>
      <c r="L78" s="127" cm="1">
        <f t="array" ref="L78">_xlfn.IFS($I78=0,SUMIFS(Data!X:X,Data!$AB:$AB,$J78),$I78=1,SUMIFS(Data!X:X,Data!$AC:$AC,$J78),$I78=2,SUMIFS(Data!X:X,Data!$AD:$AD,$J78),$I78=3,SUMIFS(Data!X:X,Data!$AD:$AD,$J78))</f>
        <v>0</v>
      </c>
      <c r="M78" s="127" cm="1">
        <f t="array" ref="M78">_xlfn.IFS($I78=0,SUMIFS(Data!Y:Y,Data!$AB:$AB,$J78),$I78=1,SUMIFS(Data!Y:Y,Data!$AC:$AC,$J78),$I78=2,SUMIFS(Data!Y:Y,Data!$AD:$AD,$J78),$I78=3,SUMIFS(Data!Y:Y,Data!$AD:$AD,$J78))</f>
        <v>0</v>
      </c>
      <c r="N78" s="127" cm="1">
        <f t="array" ref="N78">_xlfn.IFS($I78=0,SUMIFS(Data!Z:Z,Data!$AB:$AB,$J78),$I78=1,SUMIFS(Data!Z:Z,Data!$AC:$AC,$J78),$I78=2,SUMIFS(Data!Z:Z,Data!$AD:$AD,$J78),$I78=3,SUMIFS(Data!Z:Z,Data!$AD:$AD,$J78))</f>
        <v>0</v>
      </c>
      <c r="O78" s="127" cm="1">
        <f t="array" ref="O78">_xlfn.IFS($I78=0,SUMIFS(Data!AA:AA,Data!$AB:$AB,$J78),$I78=1,SUMIFS(Data!AA:AA,Data!$AC:$AC,$J78),$I78=2,SUMIFS(Data!AA:AA,Data!$AD:$AD,$J78),$I78=3,SUMIFS(Data!AA:AA,Data!$AD:$AD,$J78))</f>
        <v>0</v>
      </c>
    </row>
    <row r="79" spans="2:15">
      <c r="B79" s="115" t="s">
        <v>368</v>
      </c>
      <c r="C79" s="120">
        <f>SUMIFS(Data!F:F,Data!$AC:$AC,Resultattabeller!$B79)/10^6</f>
        <v>0</v>
      </c>
      <c r="D79" s="127">
        <f>SUMIFS(Data!X:X,Data!$AC:$AC,Resultattabeller!$B79)</f>
        <v>0</v>
      </c>
      <c r="E79" s="127">
        <f>SUMIFS(Data!Y:Y,Data!$AC:$AC,Resultattabeller!$B79)</f>
        <v>0</v>
      </c>
      <c r="F79" s="127">
        <f>SUMIFS(Data!Z:Z,Data!$AC:$AC,Resultattabeller!$B79)</f>
        <v>0</v>
      </c>
      <c r="G79" s="127">
        <f>SUMIFS(Data!AA:AA,Data!$AC:$AC,Resultattabeller!$B79)</f>
        <v>0</v>
      </c>
      <c r="I79">
        <f t="shared" si="2"/>
        <v>3</v>
      </c>
      <c r="J79" s="116" t="s">
        <v>724</v>
      </c>
      <c r="K79" s="121" cm="1">
        <f t="array" ref="K79">_xlfn.IFS($I79=0,SUMIFS(Data!F:F,Data!$AB:$AB,$J79),$I79=1,SUMIFS(Data!F:F,Data!$AC:$AC,$J79),$I79=2,SUMIFS(Data!F:F,Data!$AD:$AD,$J79),I79=3,SUMIFS(Data!F:F,Data!$AD:$AD,$J79))/10^6</f>
        <v>0</v>
      </c>
      <c r="L79" s="128" cm="1">
        <f t="array" ref="L79">_xlfn.IFS($I79=0,SUMIFS(Data!X:X,Data!$AB:$AB,$J79),$I79=1,SUMIFS(Data!X:X,Data!$AC:$AC,$J79),$I79=2,SUMIFS(Data!X:X,Data!$AD:$AD,$J79),$I79=3,SUMIFS(Data!X:X,Data!$AD:$AD,$J79))</f>
        <v>0</v>
      </c>
      <c r="M79" s="128" cm="1">
        <f t="array" ref="M79">_xlfn.IFS($I79=0,SUMIFS(Data!Y:Y,Data!$AB:$AB,$J79),$I79=1,SUMIFS(Data!Y:Y,Data!$AC:$AC,$J79),$I79=2,SUMIFS(Data!Y:Y,Data!$AD:$AD,$J79),$I79=3,SUMIFS(Data!Y:Y,Data!$AD:$AD,$J79))</f>
        <v>0</v>
      </c>
      <c r="N79" s="128" cm="1">
        <f t="array" ref="N79">_xlfn.IFS($I79=0,SUMIFS(Data!Z:Z,Data!$AB:$AB,$J79),$I79=1,SUMIFS(Data!Z:Z,Data!$AC:$AC,$J79),$I79=2,SUMIFS(Data!Z:Z,Data!$AD:$AD,$J79),$I79=3,SUMIFS(Data!Z:Z,Data!$AD:$AD,$J79))</f>
        <v>0</v>
      </c>
      <c r="O79" s="128" cm="1">
        <f t="array" ref="O79">_xlfn.IFS($I79=0,SUMIFS(Data!AA:AA,Data!$AB:$AB,$J79),$I79=1,SUMIFS(Data!AA:AA,Data!$AC:$AC,$J79),$I79=2,SUMIFS(Data!AA:AA,Data!$AD:$AD,$J79),$I79=3,SUMIFS(Data!AA:AA,Data!$AD:$AD,$J79))</f>
        <v>0</v>
      </c>
    </row>
    <row r="80" spans="2:15">
      <c r="B80" s="116" t="s">
        <v>370</v>
      </c>
      <c r="C80" s="121">
        <f>SUMIFS(Data!F:F,Data!$AC:$AC,Resultattabeller!$B80)/10^6</f>
        <v>0</v>
      </c>
      <c r="D80" s="128">
        <f>SUMIFS(Data!X:X,Data!$AC:$AC,Resultattabeller!$B80)</f>
        <v>0</v>
      </c>
      <c r="E80" s="128">
        <f>SUMIFS(Data!Y:Y,Data!$AC:$AC,Resultattabeller!$B80)</f>
        <v>0</v>
      </c>
      <c r="F80" s="128">
        <f>SUMIFS(Data!Z:Z,Data!$AC:$AC,Resultattabeller!$B80)</f>
        <v>0</v>
      </c>
      <c r="G80" s="128">
        <f>SUMIFS(Data!AA:AA,Data!$AC:$AC,Resultattabeller!$B80)</f>
        <v>0</v>
      </c>
      <c r="I80">
        <f t="shared" si="2"/>
        <v>3</v>
      </c>
      <c r="J80" s="115" t="s">
        <v>727</v>
      </c>
      <c r="K80" s="120" cm="1">
        <f t="array" ref="K80">_xlfn.IFS($I80=0,SUMIFS(Data!F:F,Data!$AB:$AB,$J80),$I80=1,SUMIFS(Data!F:F,Data!$AC:$AC,$J80),$I80=2,SUMIFS(Data!F:F,Data!$AD:$AD,$J80),I80=3,SUMIFS(Data!F:F,Data!$AD:$AD,$J80))/10^6</f>
        <v>0</v>
      </c>
      <c r="L80" s="127" cm="1">
        <f t="array" ref="L80">_xlfn.IFS($I80=0,SUMIFS(Data!X:X,Data!$AB:$AB,$J80),$I80=1,SUMIFS(Data!X:X,Data!$AC:$AC,$J80),$I80=2,SUMIFS(Data!X:X,Data!$AD:$AD,$J80),$I80=3,SUMIFS(Data!X:X,Data!$AD:$AD,$J80))</f>
        <v>0</v>
      </c>
      <c r="M80" s="127" cm="1">
        <f t="array" ref="M80">_xlfn.IFS($I80=0,SUMIFS(Data!Y:Y,Data!$AB:$AB,$J80),$I80=1,SUMIFS(Data!Y:Y,Data!$AC:$AC,$J80),$I80=2,SUMIFS(Data!Y:Y,Data!$AD:$AD,$J80),$I80=3,SUMIFS(Data!Y:Y,Data!$AD:$AD,$J80))</f>
        <v>0</v>
      </c>
      <c r="N80" s="127" cm="1">
        <f t="array" ref="N80">_xlfn.IFS($I80=0,SUMIFS(Data!Z:Z,Data!$AB:$AB,$J80),$I80=1,SUMIFS(Data!Z:Z,Data!$AC:$AC,$J80),$I80=2,SUMIFS(Data!Z:Z,Data!$AD:$AD,$J80),$I80=3,SUMIFS(Data!Z:Z,Data!$AD:$AD,$J80))</f>
        <v>0</v>
      </c>
      <c r="O80" s="127" cm="1">
        <f t="array" ref="O80">_xlfn.IFS($I80=0,SUMIFS(Data!AA:AA,Data!$AB:$AB,$J80),$I80=1,SUMIFS(Data!AA:AA,Data!$AC:$AC,$J80),$I80=2,SUMIFS(Data!AA:AA,Data!$AD:$AD,$J80),$I80=3,SUMIFS(Data!AA:AA,Data!$AD:$AD,$J80))</f>
        <v>0</v>
      </c>
    </row>
    <row r="81" spans="2:15">
      <c r="B81" s="115" t="s">
        <v>373</v>
      </c>
      <c r="C81" s="120">
        <f>SUMIFS(Data!F:F,Data!$AC:$AC,Resultattabeller!$B81)/10^6</f>
        <v>0</v>
      </c>
      <c r="D81" s="127">
        <f>SUMIFS(Data!X:X,Data!$AC:$AC,Resultattabeller!$B81)</f>
        <v>0</v>
      </c>
      <c r="E81" s="127">
        <f>SUMIFS(Data!Y:Y,Data!$AC:$AC,Resultattabeller!$B81)</f>
        <v>0</v>
      </c>
      <c r="F81" s="127">
        <f>SUMIFS(Data!Z:Z,Data!$AC:$AC,Resultattabeller!$B81)</f>
        <v>0</v>
      </c>
      <c r="G81" s="127">
        <f>SUMIFS(Data!AA:AA,Data!$AC:$AC,Resultattabeller!$B81)</f>
        <v>0</v>
      </c>
      <c r="I81">
        <f t="shared" si="2"/>
        <v>3</v>
      </c>
      <c r="J81" s="116" t="s">
        <v>730</v>
      </c>
      <c r="K81" s="121" cm="1">
        <f t="array" ref="K81">_xlfn.IFS($I81=0,SUMIFS(Data!F:F,Data!$AB:$AB,$J81),$I81=1,SUMIFS(Data!F:F,Data!$AC:$AC,$J81),$I81=2,SUMIFS(Data!F:F,Data!$AD:$AD,$J81),I81=3,SUMIFS(Data!F:F,Data!$AD:$AD,$J81))/10^6</f>
        <v>0</v>
      </c>
      <c r="L81" s="128" cm="1">
        <f t="array" ref="L81">_xlfn.IFS($I81=0,SUMIFS(Data!X:X,Data!$AB:$AB,$J81),$I81=1,SUMIFS(Data!X:X,Data!$AC:$AC,$J81),$I81=2,SUMIFS(Data!X:X,Data!$AD:$AD,$J81),$I81=3,SUMIFS(Data!X:X,Data!$AD:$AD,$J81))</f>
        <v>0</v>
      </c>
      <c r="M81" s="128" cm="1">
        <f t="array" ref="M81">_xlfn.IFS($I81=0,SUMIFS(Data!Y:Y,Data!$AB:$AB,$J81),$I81=1,SUMIFS(Data!Y:Y,Data!$AC:$AC,$J81),$I81=2,SUMIFS(Data!Y:Y,Data!$AD:$AD,$J81),$I81=3,SUMIFS(Data!Y:Y,Data!$AD:$AD,$J81))</f>
        <v>0</v>
      </c>
      <c r="N81" s="128" cm="1">
        <f t="array" ref="N81">_xlfn.IFS($I81=0,SUMIFS(Data!Z:Z,Data!$AB:$AB,$J81),$I81=1,SUMIFS(Data!Z:Z,Data!$AC:$AC,$J81),$I81=2,SUMIFS(Data!Z:Z,Data!$AD:$AD,$J81),$I81=3,SUMIFS(Data!Z:Z,Data!$AD:$AD,$J81))</f>
        <v>0</v>
      </c>
      <c r="O81" s="128" cm="1">
        <f t="array" ref="O81">_xlfn.IFS($I81=0,SUMIFS(Data!AA:AA,Data!$AB:$AB,$J81),$I81=1,SUMIFS(Data!AA:AA,Data!$AC:$AC,$J81),$I81=2,SUMIFS(Data!AA:AA,Data!$AD:$AD,$J81),$I81=3,SUMIFS(Data!AA:AA,Data!$AD:$AD,$J81))</f>
        <v>0</v>
      </c>
    </row>
    <row r="82" spans="2:15">
      <c r="B82" s="116" t="s">
        <v>385</v>
      </c>
      <c r="C82" s="121">
        <f>SUMIFS(Data!F:F,Data!$AC:$AC,Resultattabeller!$B82)/10^6</f>
        <v>0</v>
      </c>
      <c r="D82" s="128">
        <f>SUMIFS(Data!X:X,Data!$AC:$AC,Resultattabeller!$B82)</f>
        <v>0</v>
      </c>
      <c r="E82" s="128">
        <f>SUMIFS(Data!Y:Y,Data!$AC:$AC,Resultattabeller!$B82)</f>
        <v>0</v>
      </c>
      <c r="F82" s="128">
        <f>SUMIFS(Data!Z:Z,Data!$AC:$AC,Resultattabeller!$B82)</f>
        <v>0</v>
      </c>
      <c r="G82" s="128">
        <f>SUMIFS(Data!AA:AA,Data!$AC:$AC,Resultattabeller!$B82)</f>
        <v>0</v>
      </c>
      <c r="I82">
        <f t="shared" si="2"/>
        <v>3</v>
      </c>
      <c r="J82" s="115" t="s">
        <v>733</v>
      </c>
      <c r="K82" s="120" cm="1">
        <f t="array" ref="K82">_xlfn.IFS($I82=0,SUMIFS(Data!F:F,Data!$AB:$AB,$J82),$I82=1,SUMIFS(Data!F:F,Data!$AC:$AC,$J82),$I82=2,SUMIFS(Data!F:F,Data!$AD:$AD,$J82),I82=3,SUMIFS(Data!F:F,Data!$AD:$AD,$J82))/10^6</f>
        <v>0</v>
      </c>
      <c r="L82" s="127" cm="1">
        <f t="array" ref="L82">_xlfn.IFS($I82=0,SUMIFS(Data!X:X,Data!$AB:$AB,$J82),$I82=1,SUMIFS(Data!X:X,Data!$AC:$AC,$J82),$I82=2,SUMIFS(Data!X:X,Data!$AD:$AD,$J82),$I82=3,SUMIFS(Data!X:X,Data!$AD:$AD,$J82))</f>
        <v>0</v>
      </c>
      <c r="M82" s="127" cm="1">
        <f t="array" ref="M82">_xlfn.IFS($I82=0,SUMIFS(Data!Y:Y,Data!$AB:$AB,$J82),$I82=1,SUMIFS(Data!Y:Y,Data!$AC:$AC,$J82),$I82=2,SUMIFS(Data!Y:Y,Data!$AD:$AD,$J82),$I82=3,SUMIFS(Data!Y:Y,Data!$AD:$AD,$J82))</f>
        <v>0</v>
      </c>
      <c r="N82" s="127" cm="1">
        <f t="array" ref="N82">_xlfn.IFS($I82=0,SUMIFS(Data!Z:Z,Data!$AB:$AB,$J82),$I82=1,SUMIFS(Data!Z:Z,Data!$AC:$AC,$J82),$I82=2,SUMIFS(Data!Z:Z,Data!$AD:$AD,$J82),$I82=3,SUMIFS(Data!Z:Z,Data!$AD:$AD,$J82))</f>
        <v>0</v>
      </c>
      <c r="O82" s="127" cm="1">
        <f t="array" ref="O82">_xlfn.IFS($I82=0,SUMIFS(Data!AA:AA,Data!$AB:$AB,$J82),$I82=1,SUMIFS(Data!AA:AA,Data!$AC:$AC,$J82),$I82=2,SUMIFS(Data!AA:AA,Data!$AD:$AD,$J82),$I82=3,SUMIFS(Data!AA:AA,Data!$AD:$AD,$J82))</f>
        <v>0</v>
      </c>
    </row>
    <row r="83" spans="2:15">
      <c r="B83" s="115" t="s">
        <v>394</v>
      </c>
      <c r="C83" s="120">
        <f>SUMIFS(Data!F:F,Data!$AC:$AC,Resultattabeller!$B83)/10^6</f>
        <v>0</v>
      </c>
      <c r="D83" s="127">
        <f>SUMIFS(Data!X:X,Data!$AC:$AC,Resultattabeller!$B83)</f>
        <v>0</v>
      </c>
      <c r="E83" s="127">
        <f>SUMIFS(Data!Y:Y,Data!$AC:$AC,Resultattabeller!$B83)</f>
        <v>0</v>
      </c>
      <c r="F83" s="127">
        <f>SUMIFS(Data!Z:Z,Data!$AC:$AC,Resultattabeller!$B83)</f>
        <v>0</v>
      </c>
      <c r="G83" s="127">
        <f>SUMIFS(Data!AA:AA,Data!$AC:$AC,Resultattabeller!$B83)</f>
        <v>0</v>
      </c>
      <c r="I83">
        <f t="shared" si="2"/>
        <v>3</v>
      </c>
      <c r="J83" s="116" t="s">
        <v>743</v>
      </c>
      <c r="K83" s="121" cm="1">
        <f t="array" ref="K83">_xlfn.IFS($I83=0,SUMIFS(Data!F:F,Data!$AB:$AB,$J83),$I83=1,SUMIFS(Data!F:F,Data!$AC:$AC,$J83),$I83=2,SUMIFS(Data!F:F,Data!$AD:$AD,$J83),I83=3,SUMIFS(Data!F:F,Data!$AD:$AD,$J83))/10^6</f>
        <v>0</v>
      </c>
      <c r="L83" s="128" cm="1">
        <f t="array" ref="L83">_xlfn.IFS($I83=0,SUMIFS(Data!X:X,Data!$AB:$AB,$J83),$I83=1,SUMIFS(Data!X:X,Data!$AC:$AC,$J83),$I83=2,SUMIFS(Data!X:X,Data!$AD:$AD,$J83),$I83=3,SUMIFS(Data!X:X,Data!$AD:$AD,$J83))</f>
        <v>0</v>
      </c>
      <c r="M83" s="128" cm="1">
        <f t="array" ref="M83">_xlfn.IFS($I83=0,SUMIFS(Data!Y:Y,Data!$AB:$AB,$J83),$I83=1,SUMIFS(Data!Y:Y,Data!$AC:$AC,$J83),$I83=2,SUMIFS(Data!Y:Y,Data!$AD:$AD,$J83),$I83=3,SUMIFS(Data!Y:Y,Data!$AD:$AD,$J83))</f>
        <v>0</v>
      </c>
      <c r="N83" s="128" cm="1">
        <f t="array" ref="N83">_xlfn.IFS($I83=0,SUMIFS(Data!Z:Z,Data!$AB:$AB,$J83),$I83=1,SUMIFS(Data!Z:Z,Data!$AC:$AC,$J83),$I83=2,SUMIFS(Data!Z:Z,Data!$AD:$AD,$J83),$I83=3,SUMIFS(Data!Z:Z,Data!$AD:$AD,$J83))</f>
        <v>0</v>
      </c>
      <c r="O83" s="128" cm="1">
        <f t="array" ref="O83">_xlfn.IFS($I83=0,SUMIFS(Data!AA:AA,Data!$AB:$AB,$J83),$I83=1,SUMIFS(Data!AA:AA,Data!$AC:$AC,$J83),$I83=2,SUMIFS(Data!AA:AA,Data!$AD:$AD,$J83),$I83=3,SUMIFS(Data!AA:AA,Data!$AD:$AD,$J83))</f>
        <v>0</v>
      </c>
    </row>
    <row r="84" spans="2:15">
      <c r="B84" s="116" t="s">
        <v>406</v>
      </c>
      <c r="C84" s="121">
        <f>SUMIFS(Data!F:F,Data!$AC:$AC,Resultattabeller!$B84)/10^6</f>
        <v>0</v>
      </c>
      <c r="D84" s="128">
        <f>SUMIFS(Data!X:X,Data!$AC:$AC,Resultattabeller!$B84)</f>
        <v>0</v>
      </c>
      <c r="E84" s="128">
        <f>SUMIFS(Data!Y:Y,Data!$AC:$AC,Resultattabeller!$B84)</f>
        <v>0</v>
      </c>
      <c r="F84" s="128">
        <f>SUMIFS(Data!Z:Z,Data!$AC:$AC,Resultattabeller!$B84)</f>
        <v>0</v>
      </c>
      <c r="G84" s="128">
        <f>SUMIFS(Data!AA:AA,Data!$AC:$AC,Resultattabeller!$B84)</f>
        <v>0</v>
      </c>
      <c r="I84">
        <f t="shared" si="2"/>
        <v>3</v>
      </c>
      <c r="J84" s="115" t="s">
        <v>746</v>
      </c>
      <c r="K84" s="120" cm="1">
        <f t="array" ref="K84">_xlfn.IFS($I84=0,SUMIFS(Data!F:F,Data!$AB:$AB,$J84),$I84=1,SUMIFS(Data!F:F,Data!$AC:$AC,$J84),$I84=2,SUMIFS(Data!F:F,Data!$AD:$AD,$J84),I84=3,SUMIFS(Data!F:F,Data!$AD:$AD,$J84))/10^6</f>
        <v>0</v>
      </c>
      <c r="L84" s="127" cm="1">
        <f t="array" ref="L84">_xlfn.IFS($I84=0,SUMIFS(Data!X:X,Data!$AB:$AB,$J84),$I84=1,SUMIFS(Data!X:X,Data!$AC:$AC,$J84),$I84=2,SUMIFS(Data!X:X,Data!$AD:$AD,$J84),$I84=3,SUMIFS(Data!X:X,Data!$AD:$AD,$J84))</f>
        <v>0</v>
      </c>
      <c r="M84" s="127" cm="1">
        <f t="array" ref="M84">_xlfn.IFS($I84=0,SUMIFS(Data!Y:Y,Data!$AB:$AB,$J84),$I84=1,SUMIFS(Data!Y:Y,Data!$AC:$AC,$J84),$I84=2,SUMIFS(Data!Y:Y,Data!$AD:$AD,$J84),$I84=3,SUMIFS(Data!Y:Y,Data!$AD:$AD,$J84))</f>
        <v>0</v>
      </c>
      <c r="N84" s="127" cm="1">
        <f t="array" ref="N84">_xlfn.IFS($I84=0,SUMIFS(Data!Z:Z,Data!$AB:$AB,$J84),$I84=1,SUMIFS(Data!Z:Z,Data!$AC:$AC,$J84),$I84=2,SUMIFS(Data!Z:Z,Data!$AD:$AD,$J84),$I84=3,SUMIFS(Data!Z:Z,Data!$AD:$AD,$J84))</f>
        <v>0</v>
      </c>
      <c r="O84" s="127" cm="1">
        <f t="array" ref="O84">_xlfn.IFS($I84=0,SUMIFS(Data!AA:AA,Data!$AB:$AB,$J84),$I84=1,SUMIFS(Data!AA:AA,Data!$AC:$AC,$J84),$I84=2,SUMIFS(Data!AA:AA,Data!$AD:$AD,$J84),$I84=3,SUMIFS(Data!AA:AA,Data!$AD:$AD,$J84))</f>
        <v>0</v>
      </c>
    </row>
    <row r="85" spans="2:15">
      <c r="B85" s="115" t="s">
        <v>412</v>
      </c>
      <c r="C85" s="120">
        <f>SUMIFS(Data!F:F,Data!$AC:$AC,Resultattabeller!$B85)/10^6</f>
        <v>0</v>
      </c>
      <c r="D85" s="127">
        <f>SUMIFS(Data!X:X,Data!$AC:$AC,Resultattabeller!$B85)</f>
        <v>0</v>
      </c>
      <c r="E85" s="127">
        <f>SUMIFS(Data!Y:Y,Data!$AC:$AC,Resultattabeller!$B85)</f>
        <v>0</v>
      </c>
      <c r="F85" s="127">
        <f>SUMIFS(Data!Z:Z,Data!$AC:$AC,Resultattabeller!$B85)</f>
        <v>0</v>
      </c>
      <c r="G85" s="127">
        <f>SUMIFS(Data!AA:AA,Data!$AC:$AC,Resultattabeller!$B85)</f>
        <v>0</v>
      </c>
      <c r="I85">
        <f t="shared" si="2"/>
        <v>1</v>
      </c>
      <c r="J85" s="133" t="s">
        <v>124</v>
      </c>
      <c r="K85" s="134" cm="1">
        <f t="array" ref="K85">_xlfn.IFS($I85=0,SUMIFS(Data!F:F,Data!$AB:$AB,$J85),$I85=1,SUMIFS(Data!F:F,Data!$AC:$AC,$J85),$I85=2,SUMIFS(Data!F:F,Data!$AD:$AD,$J85),I85=3,SUMIFS(Data!F:F,Data!$AD:$AD,$J85))/10^6</f>
        <v>0</v>
      </c>
      <c r="L85" s="135" cm="1">
        <f t="array" ref="L85">_xlfn.IFS($I85=0,SUMIFS(Data!X:X,Data!$AB:$AB,$J85),$I85=1,SUMIFS(Data!X:X,Data!$AC:$AC,$J85),$I85=2,SUMIFS(Data!X:X,Data!$AD:$AD,$J85),$I85=3,SUMIFS(Data!X:X,Data!$AD:$AD,$J85))</f>
        <v>0</v>
      </c>
      <c r="M85" s="135" cm="1">
        <f t="array" ref="M85">_xlfn.IFS($I85=0,SUMIFS(Data!Y:Y,Data!$AB:$AB,$J85),$I85=1,SUMIFS(Data!Y:Y,Data!$AC:$AC,$J85),$I85=2,SUMIFS(Data!Y:Y,Data!$AD:$AD,$J85),$I85=3,SUMIFS(Data!Y:Y,Data!$AD:$AD,$J85))</f>
        <v>0</v>
      </c>
      <c r="N85" s="135" cm="1">
        <f t="array" ref="N85">_xlfn.IFS($I85=0,SUMIFS(Data!Z:Z,Data!$AB:$AB,$J85),$I85=1,SUMIFS(Data!Z:Z,Data!$AC:$AC,$J85),$I85=2,SUMIFS(Data!Z:Z,Data!$AD:$AD,$J85),$I85=3,SUMIFS(Data!Z:Z,Data!$AD:$AD,$J85))</f>
        <v>0</v>
      </c>
      <c r="O85" s="135" cm="1">
        <f t="array" ref="O85">_xlfn.IFS($I85=0,SUMIFS(Data!AA:AA,Data!$AB:$AB,$J85),$I85=1,SUMIFS(Data!AA:AA,Data!$AC:$AC,$J85),$I85=2,SUMIFS(Data!AA:AA,Data!$AD:$AD,$J85),$I85=3,SUMIFS(Data!AA:AA,Data!$AD:$AD,$J85))</f>
        <v>0</v>
      </c>
    </row>
    <row r="86" spans="2:15">
      <c r="B86" s="116" t="s">
        <v>417</v>
      </c>
      <c r="C86" s="121">
        <f>SUMIFS(Data!F:F,Data!$AC:$AC,Resultattabeller!$B86)/10^6</f>
        <v>0</v>
      </c>
      <c r="D86" s="128">
        <f>SUMIFS(Data!X:X,Data!$AC:$AC,Resultattabeller!$B86)</f>
        <v>0</v>
      </c>
      <c r="E86" s="128">
        <f>SUMIFS(Data!Y:Y,Data!$AC:$AC,Resultattabeller!$B86)</f>
        <v>0</v>
      </c>
      <c r="F86" s="128">
        <f>SUMIFS(Data!Z:Z,Data!$AC:$AC,Resultattabeller!$B86)</f>
        <v>0</v>
      </c>
      <c r="G86" s="128">
        <f>SUMIFS(Data!AA:AA,Data!$AC:$AC,Resultattabeller!$B86)</f>
        <v>0</v>
      </c>
      <c r="I86">
        <f t="shared" si="2"/>
        <v>3</v>
      </c>
      <c r="J86" s="115" t="s">
        <v>749</v>
      </c>
      <c r="K86" s="120" cm="1">
        <f t="array" ref="K86">_xlfn.IFS($I86=0,SUMIFS(Data!F:F,Data!$AB:$AB,$J86),$I86=1,SUMIFS(Data!F:F,Data!$AC:$AC,$J86),$I86=2,SUMIFS(Data!F:F,Data!$AD:$AD,$J86),I86=3,SUMIFS(Data!F:F,Data!$AD:$AD,$J86))/10^6</f>
        <v>0</v>
      </c>
      <c r="L86" s="127" cm="1">
        <f t="array" ref="L86">_xlfn.IFS($I86=0,SUMIFS(Data!X:X,Data!$AB:$AB,$J86),$I86=1,SUMIFS(Data!X:X,Data!$AC:$AC,$J86),$I86=2,SUMIFS(Data!X:X,Data!$AD:$AD,$J86),$I86=3,SUMIFS(Data!X:X,Data!$AD:$AD,$J86))</f>
        <v>0</v>
      </c>
      <c r="M86" s="127" cm="1">
        <f t="array" ref="M86">_xlfn.IFS($I86=0,SUMIFS(Data!Y:Y,Data!$AB:$AB,$J86),$I86=1,SUMIFS(Data!Y:Y,Data!$AC:$AC,$J86),$I86=2,SUMIFS(Data!Y:Y,Data!$AD:$AD,$J86),$I86=3,SUMIFS(Data!Y:Y,Data!$AD:$AD,$J86))</f>
        <v>0</v>
      </c>
      <c r="N86" s="127" cm="1">
        <f t="array" ref="N86">_xlfn.IFS($I86=0,SUMIFS(Data!Z:Z,Data!$AB:$AB,$J86),$I86=1,SUMIFS(Data!Z:Z,Data!$AC:$AC,$J86),$I86=2,SUMIFS(Data!Z:Z,Data!$AD:$AD,$J86),$I86=3,SUMIFS(Data!Z:Z,Data!$AD:$AD,$J86))</f>
        <v>0</v>
      </c>
      <c r="O86" s="127" cm="1">
        <f t="array" ref="O86">_xlfn.IFS($I86=0,SUMIFS(Data!AA:AA,Data!$AB:$AB,$J86),$I86=1,SUMIFS(Data!AA:AA,Data!$AC:$AC,$J86),$I86=2,SUMIFS(Data!AA:AA,Data!$AD:$AD,$J86),$I86=3,SUMIFS(Data!AA:AA,Data!$AD:$AD,$J86))</f>
        <v>0</v>
      </c>
    </row>
    <row r="87" spans="2:15" ht="15" thickBot="1">
      <c r="B87" s="115" t="s">
        <v>419</v>
      </c>
      <c r="C87" s="120">
        <f>SUMIFS(Data!F:F,Data!$AC:$AC,Resultattabeller!$B87)/10^6</f>
        <v>0</v>
      </c>
      <c r="D87" s="127">
        <f>SUMIFS(Data!X:X,Data!$AC:$AC,Resultattabeller!$B87)</f>
        <v>0</v>
      </c>
      <c r="E87" s="127">
        <f>SUMIFS(Data!Y:Y,Data!$AC:$AC,Resultattabeller!$B87)</f>
        <v>0</v>
      </c>
      <c r="F87" s="127">
        <f>SUMIFS(Data!Z:Z,Data!$AC:$AC,Resultattabeller!$B87)</f>
        <v>0</v>
      </c>
      <c r="G87" s="127">
        <f>SUMIFS(Data!AA:AA,Data!$AC:$AC,Resultattabeller!$B87)</f>
        <v>0</v>
      </c>
      <c r="I87">
        <f t="shared" si="2"/>
        <v>3</v>
      </c>
      <c r="J87" s="116" t="s">
        <v>752</v>
      </c>
      <c r="K87" s="121" cm="1">
        <f t="array" ref="K87">_xlfn.IFS($I87=0,SUMIFS(Data!F:F,Data!$AB:$AB,$J87),$I87=1,SUMIFS(Data!F:F,Data!$AC:$AC,$J87),$I87=2,SUMIFS(Data!F:F,Data!$AD:$AD,$J87),I87=3,SUMIFS(Data!F:F,Data!$AD:$AD,$J87))/10^6</f>
        <v>0</v>
      </c>
      <c r="L87" s="128" cm="1">
        <f t="array" ref="L87">_xlfn.IFS($I87=0,SUMIFS(Data!X:X,Data!$AB:$AB,$J87),$I87=1,SUMIFS(Data!X:X,Data!$AC:$AC,$J87),$I87=2,SUMIFS(Data!X:X,Data!$AD:$AD,$J87),$I87=3,SUMIFS(Data!X:X,Data!$AD:$AD,$J87))</f>
        <v>0</v>
      </c>
      <c r="M87" s="128" cm="1">
        <f t="array" ref="M87">_xlfn.IFS($I87=0,SUMIFS(Data!Y:Y,Data!$AB:$AB,$J87),$I87=1,SUMIFS(Data!Y:Y,Data!$AC:$AC,$J87),$I87=2,SUMIFS(Data!Y:Y,Data!$AD:$AD,$J87),$I87=3,SUMIFS(Data!Y:Y,Data!$AD:$AD,$J87))</f>
        <v>0</v>
      </c>
      <c r="N87" s="128" cm="1">
        <f t="array" ref="N87">_xlfn.IFS($I87=0,SUMIFS(Data!Z:Z,Data!$AB:$AB,$J87),$I87=1,SUMIFS(Data!Z:Z,Data!$AC:$AC,$J87),$I87=2,SUMIFS(Data!Z:Z,Data!$AD:$AD,$J87),$I87=3,SUMIFS(Data!Z:Z,Data!$AD:$AD,$J87))</f>
        <v>0</v>
      </c>
      <c r="O87" s="128" cm="1">
        <f t="array" ref="O87">_xlfn.IFS($I87=0,SUMIFS(Data!AA:AA,Data!$AB:$AB,$J87),$I87=1,SUMIFS(Data!AA:AA,Data!$AC:$AC,$J87),$I87=2,SUMIFS(Data!AA:AA,Data!$AD:$AD,$J87),$I87=3,SUMIFS(Data!AA:AA,Data!$AD:$AD,$J87))</f>
        <v>0</v>
      </c>
    </row>
    <row r="88" spans="2:15" ht="15" thickTop="1">
      <c r="B88" s="119" t="s">
        <v>455</v>
      </c>
      <c r="C88" s="130">
        <f>SUMIFS(Data!F:F,Data!$AB:$AB,Resultattabeller!$B88)/10^6</f>
        <v>0</v>
      </c>
      <c r="D88" s="132">
        <f>SUMIFS(Data!X:X,Data!$AB:$AB,Resultattabeller!$B88)</f>
        <v>0</v>
      </c>
      <c r="E88" s="132">
        <f>SUMIFS(Data!Y:Y,Data!$AB:$AB,Resultattabeller!$B88)</f>
        <v>0</v>
      </c>
      <c r="F88" s="132">
        <f>SUMIFS(Data!Z:Z,Data!$AB:$AB,Resultattabeller!$B88)</f>
        <v>0</v>
      </c>
      <c r="G88" s="132">
        <f>SUMIFS(Data!AA:AA,Data!$AB:$AB,Resultattabeller!$B88)</f>
        <v>0</v>
      </c>
      <c r="I88">
        <f t="shared" si="2"/>
        <v>3</v>
      </c>
      <c r="J88" s="115" t="s">
        <v>755</v>
      </c>
      <c r="K88" s="120" cm="1">
        <f t="array" ref="K88">_xlfn.IFS($I88=0,SUMIFS(Data!F:F,Data!$AB:$AB,$J88),$I88=1,SUMIFS(Data!F:F,Data!$AC:$AC,$J88),$I88=2,SUMIFS(Data!F:F,Data!$AD:$AD,$J88),I88=3,SUMIFS(Data!F:F,Data!$AD:$AD,$J88))/10^6</f>
        <v>0</v>
      </c>
      <c r="L88" s="127" cm="1">
        <f t="array" ref="L88">_xlfn.IFS($I88=0,SUMIFS(Data!X:X,Data!$AB:$AB,$J88),$I88=1,SUMIFS(Data!X:X,Data!$AC:$AC,$J88),$I88=2,SUMIFS(Data!X:X,Data!$AD:$AD,$J88),$I88=3,SUMIFS(Data!X:X,Data!$AD:$AD,$J88))</f>
        <v>0</v>
      </c>
      <c r="M88" s="127" cm="1">
        <f t="array" ref="M88">_xlfn.IFS($I88=0,SUMIFS(Data!Y:Y,Data!$AB:$AB,$J88),$I88=1,SUMIFS(Data!Y:Y,Data!$AC:$AC,$J88),$I88=2,SUMIFS(Data!Y:Y,Data!$AD:$AD,$J88),$I88=3,SUMIFS(Data!Y:Y,Data!$AD:$AD,$J88))</f>
        <v>0</v>
      </c>
      <c r="N88" s="127" cm="1">
        <f t="array" ref="N88">_xlfn.IFS($I88=0,SUMIFS(Data!Z:Z,Data!$AB:$AB,$J88),$I88=1,SUMIFS(Data!Z:Z,Data!$AC:$AC,$J88),$I88=2,SUMIFS(Data!Z:Z,Data!$AD:$AD,$J88),$I88=3,SUMIFS(Data!Z:Z,Data!$AD:$AD,$J88))</f>
        <v>0</v>
      </c>
      <c r="O88" s="127" cm="1">
        <f t="array" ref="O88">_xlfn.IFS($I88=0,SUMIFS(Data!AA:AA,Data!$AB:$AB,$J88),$I88=1,SUMIFS(Data!AA:AA,Data!$AC:$AC,$J88),$I88=2,SUMIFS(Data!AA:AA,Data!$AD:$AD,$J88),$I88=3,SUMIFS(Data!AA:AA,Data!$AD:$AD,$J88))</f>
        <v>0</v>
      </c>
    </row>
    <row r="89" spans="2:15">
      <c r="B89" s="115" t="s">
        <v>456</v>
      </c>
      <c r="C89" s="120">
        <f>SUMIFS(Data!F:F,Data!$AC:$AC,Resultattabeller!$B89)/10^6</f>
        <v>0</v>
      </c>
      <c r="D89" s="127">
        <f>SUMIFS(Data!X:X,Data!$AC:$AC,Resultattabeller!$B89)</f>
        <v>0</v>
      </c>
      <c r="E89" s="127">
        <f>SUMIFS(Data!Y:Y,Data!$AC:$AC,Resultattabeller!$B89)</f>
        <v>0</v>
      </c>
      <c r="F89" s="127">
        <f>SUMIFS(Data!Z:Z,Data!$AC:$AC,Resultattabeller!$B89)</f>
        <v>0</v>
      </c>
      <c r="G89" s="127">
        <f>SUMIFS(Data!AA:AA,Data!$AC:$AC,Resultattabeller!$B89)</f>
        <v>0</v>
      </c>
      <c r="I89">
        <f t="shared" si="2"/>
        <v>3</v>
      </c>
      <c r="J89" s="116" t="s">
        <v>758</v>
      </c>
      <c r="K89" s="121" cm="1">
        <f t="array" ref="K89">_xlfn.IFS($I89=0,SUMIFS(Data!F:F,Data!$AB:$AB,$J89),$I89=1,SUMIFS(Data!F:F,Data!$AC:$AC,$J89),$I89=2,SUMIFS(Data!F:F,Data!$AD:$AD,$J89),I89=3,SUMIFS(Data!F:F,Data!$AD:$AD,$J89))/10^6</f>
        <v>0</v>
      </c>
      <c r="L89" s="128" cm="1">
        <f t="array" ref="L89">_xlfn.IFS($I89=0,SUMIFS(Data!X:X,Data!$AB:$AB,$J89),$I89=1,SUMIFS(Data!X:X,Data!$AC:$AC,$J89),$I89=2,SUMIFS(Data!X:X,Data!$AD:$AD,$J89),$I89=3,SUMIFS(Data!X:X,Data!$AD:$AD,$J89))</f>
        <v>0</v>
      </c>
      <c r="M89" s="128" cm="1">
        <f t="array" ref="M89">_xlfn.IFS($I89=0,SUMIFS(Data!Y:Y,Data!$AB:$AB,$J89),$I89=1,SUMIFS(Data!Y:Y,Data!$AC:$AC,$J89),$I89=2,SUMIFS(Data!Y:Y,Data!$AD:$AD,$J89),$I89=3,SUMIFS(Data!Y:Y,Data!$AD:$AD,$J89))</f>
        <v>0</v>
      </c>
      <c r="N89" s="128" cm="1">
        <f t="array" ref="N89">_xlfn.IFS($I89=0,SUMIFS(Data!Z:Z,Data!$AB:$AB,$J89),$I89=1,SUMIFS(Data!Z:Z,Data!$AC:$AC,$J89),$I89=2,SUMIFS(Data!Z:Z,Data!$AD:$AD,$J89),$I89=3,SUMIFS(Data!Z:Z,Data!$AD:$AD,$J89))</f>
        <v>0</v>
      </c>
      <c r="O89" s="128" cm="1">
        <f t="array" ref="O89">_xlfn.IFS($I89=0,SUMIFS(Data!AA:AA,Data!$AB:$AB,$J89),$I89=1,SUMIFS(Data!AA:AA,Data!$AC:$AC,$J89),$I89=2,SUMIFS(Data!AA:AA,Data!$AD:$AD,$J89),$I89=3,SUMIFS(Data!AA:AA,Data!$AD:$AD,$J89))</f>
        <v>0</v>
      </c>
    </row>
    <row r="90" spans="2:15">
      <c r="B90" s="116" t="s">
        <v>464</v>
      </c>
      <c r="C90" s="121">
        <f>SUMIFS(Data!F:F,Data!$AC:$AC,Resultattabeller!$B90)/10^6</f>
        <v>0</v>
      </c>
      <c r="D90" s="128">
        <f>SUMIFS(Data!X:X,Data!$AC:$AC,Resultattabeller!$B90)</f>
        <v>0</v>
      </c>
      <c r="E90" s="128">
        <f>SUMIFS(Data!Y:Y,Data!$AC:$AC,Resultattabeller!$B90)</f>
        <v>0</v>
      </c>
      <c r="F90" s="128">
        <f>SUMIFS(Data!Z:Z,Data!$AC:$AC,Resultattabeller!$B90)</f>
        <v>0</v>
      </c>
      <c r="G90" s="128">
        <f>SUMIFS(Data!AA:AA,Data!$AC:$AC,Resultattabeller!$B90)</f>
        <v>0</v>
      </c>
      <c r="I90">
        <f t="shared" si="2"/>
        <v>3</v>
      </c>
      <c r="J90" s="115" t="s">
        <v>761</v>
      </c>
      <c r="K90" s="120" cm="1">
        <f t="array" ref="K90">_xlfn.IFS($I90=0,SUMIFS(Data!F:F,Data!$AB:$AB,$J90),$I90=1,SUMIFS(Data!F:F,Data!$AC:$AC,$J90),$I90=2,SUMIFS(Data!F:F,Data!$AD:$AD,$J90),I90=3,SUMIFS(Data!F:F,Data!$AD:$AD,$J90))/10^6</f>
        <v>0</v>
      </c>
      <c r="L90" s="127" cm="1">
        <f t="array" ref="L90">_xlfn.IFS($I90=0,SUMIFS(Data!X:X,Data!$AB:$AB,$J90),$I90=1,SUMIFS(Data!X:X,Data!$AC:$AC,$J90),$I90=2,SUMIFS(Data!X:X,Data!$AD:$AD,$J90),$I90=3,SUMIFS(Data!X:X,Data!$AD:$AD,$J90))</f>
        <v>0</v>
      </c>
      <c r="M90" s="127" cm="1">
        <f t="array" ref="M90">_xlfn.IFS($I90=0,SUMIFS(Data!Y:Y,Data!$AB:$AB,$J90),$I90=1,SUMIFS(Data!Y:Y,Data!$AC:$AC,$J90),$I90=2,SUMIFS(Data!Y:Y,Data!$AD:$AD,$J90),$I90=3,SUMIFS(Data!Y:Y,Data!$AD:$AD,$J90))</f>
        <v>0</v>
      </c>
      <c r="N90" s="127" cm="1">
        <f t="array" ref="N90">_xlfn.IFS($I90=0,SUMIFS(Data!Z:Z,Data!$AB:$AB,$J90),$I90=1,SUMIFS(Data!Z:Z,Data!$AC:$AC,$J90),$I90=2,SUMIFS(Data!Z:Z,Data!$AD:$AD,$J90),$I90=3,SUMIFS(Data!Z:Z,Data!$AD:$AD,$J90))</f>
        <v>0</v>
      </c>
      <c r="O90" s="127" cm="1">
        <f t="array" ref="O90">_xlfn.IFS($I90=0,SUMIFS(Data!AA:AA,Data!$AB:$AB,$J90),$I90=1,SUMIFS(Data!AA:AA,Data!$AC:$AC,$J90),$I90=2,SUMIFS(Data!AA:AA,Data!$AD:$AD,$J90),$I90=3,SUMIFS(Data!AA:AA,Data!$AD:$AD,$J90))</f>
        <v>0</v>
      </c>
    </row>
    <row r="91" spans="2:15">
      <c r="B91" s="115" t="s">
        <v>1784</v>
      </c>
      <c r="C91" s="120">
        <f>SUMIFS(Data!F:F,Data!$AC:$AC,Resultattabeller!$B91)/10^6</f>
        <v>0</v>
      </c>
      <c r="D91" s="127">
        <f>SUMIFS(Data!X:X,Data!$AC:$AC,Resultattabeller!$B91)</f>
        <v>0</v>
      </c>
      <c r="E91" s="127">
        <f>SUMIFS(Data!Y:Y,Data!$AC:$AC,Resultattabeller!$B91)</f>
        <v>0</v>
      </c>
      <c r="F91" s="127">
        <f>SUMIFS(Data!Z:Z,Data!$AC:$AC,Resultattabeller!$B91)</f>
        <v>0</v>
      </c>
      <c r="G91" s="127">
        <f>SUMIFS(Data!AA:AA,Data!$AC:$AC,Resultattabeller!$B91)</f>
        <v>0</v>
      </c>
      <c r="I91">
        <f t="shared" si="2"/>
        <v>3</v>
      </c>
      <c r="J91" s="116" t="s">
        <v>764</v>
      </c>
      <c r="K91" s="121" cm="1">
        <f t="array" ref="K91">_xlfn.IFS($I91=0,SUMIFS(Data!F:F,Data!$AB:$AB,$J91),$I91=1,SUMIFS(Data!F:F,Data!$AC:$AC,$J91),$I91=2,SUMIFS(Data!F:F,Data!$AD:$AD,$J91),I91=3,SUMIFS(Data!F:F,Data!$AD:$AD,$J91))/10^6</f>
        <v>0</v>
      </c>
      <c r="L91" s="128" cm="1">
        <f t="array" ref="L91">_xlfn.IFS($I91=0,SUMIFS(Data!X:X,Data!$AB:$AB,$J91),$I91=1,SUMIFS(Data!X:X,Data!$AC:$AC,$J91),$I91=2,SUMIFS(Data!X:X,Data!$AD:$AD,$J91),$I91=3,SUMIFS(Data!X:X,Data!$AD:$AD,$J91))</f>
        <v>0</v>
      </c>
      <c r="M91" s="128" cm="1">
        <f t="array" ref="M91">_xlfn.IFS($I91=0,SUMIFS(Data!Y:Y,Data!$AB:$AB,$J91),$I91=1,SUMIFS(Data!Y:Y,Data!$AC:$AC,$J91),$I91=2,SUMIFS(Data!Y:Y,Data!$AD:$AD,$J91),$I91=3,SUMIFS(Data!Y:Y,Data!$AD:$AD,$J91))</f>
        <v>0</v>
      </c>
      <c r="N91" s="128" cm="1">
        <f t="array" ref="N91">_xlfn.IFS($I91=0,SUMIFS(Data!Z:Z,Data!$AB:$AB,$J91),$I91=1,SUMIFS(Data!Z:Z,Data!$AC:$AC,$J91),$I91=2,SUMIFS(Data!Z:Z,Data!$AD:$AD,$J91),$I91=3,SUMIFS(Data!Z:Z,Data!$AD:$AD,$J91))</f>
        <v>0</v>
      </c>
      <c r="O91" s="128" cm="1">
        <f t="array" ref="O91">_xlfn.IFS($I91=0,SUMIFS(Data!AA:AA,Data!$AB:$AB,$J91),$I91=1,SUMIFS(Data!AA:AA,Data!$AC:$AC,$J91),$I91=2,SUMIFS(Data!AA:AA,Data!$AD:$AD,$J91),$I91=3,SUMIFS(Data!AA:AA,Data!$AD:$AD,$J91))</f>
        <v>0</v>
      </c>
    </row>
    <row r="92" spans="2:15" ht="15" thickBot="1">
      <c r="B92" s="116" t="s">
        <v>482</v>
      </c>
      <c r="C92" s="121">
        <f>SUMIFS(Data!F:F,Data!$AC:$AC,Resultattabeller!$B92)/10^6</f>
        <v>0</v>
      </c>
      <c r="D92" s="128">
        <f>SUMIFS(Data!X:X,Data!$AC:$AC,Resultattabeller!$B92)</f>
        <v>0</v>
      </c>
      <c r="E92" s="128">
        <f>SUMIFS(Data!Y:Y,Data!$AC:$AC,Resultattabeller!$B92)</f>
        <v>0</v>
      </c>
      <c r="F92" s="128">
        <f>SUMIFS(Data!Z:Z,Data!$AC:$AC,Resultattabeller!$B92)</f>
        <v>0</v>
      </c>
      <c r="G92" s="128">
        <f>SUMIFS(Data!AA:AA,Data!$AC:$AC,Resultattabeller!$B92)</f>
        <v>0</v>
      </c>
      <c r="I92">
        <f t="shared" si="2"/>
        <v>3</v>
      </c>
      <c r="J92" s="115" t="s">
        <v>767</v>
      </c>
      <c r="K92" s="120" cm="1">
        <f t="array" ref="K92">_xlfn.IFS($I92=0,SUMIFS(Data!F:F,Data!$AB:$AB,$J92),$I92=1,SUMIFS(Data!F:F,Data!$AC:$AC,$J92),$I92=2,SUMIFS(Data!F:F,Data!$AD:$AD,$J92),I92=3,SUMIFS(Data!F:F,Data!$AD:$AD,$J92))/10^6</f>
        <v>0</v>
      </c>
      <c r="L92" s="127" cm="1">
        <f t="array" ref="L92">_xlfn.IFS($I92=0,SUMIFS(Data!X:X,Data!$AB:$AB,$J92),$I92=1,SUMIFS(Data!X:X,Data!$AC:$AC,$J92),$I92=2,SUMIFS(Data!X:X,Data!$AD:$AD,$J92),$I92=3,SUMIFS(Data!X:X,Data!$AD:$AD,$J92))</f>
        <v>0</v>
      </c>
      <c r="M92" s="127" cm="1">
        <f t="array" ref="M92">_xlfn.IFS($I92=0,SUMIFS(Data!Y:Y,Data!$AB:$AB,$J92),$I92=1,SUMIFS(Data!Y:Y,Data!$AC:$AC,$J92),$I92=2,SUMIFS(Data!Y:Y,Data!$AD:$AD,$J92),$I92=3,SUMIFS(Data!Y:Y,Data!$AD:$AD,$J92))</f>
        <v>0</v>
      </c>
      <c r="N92" s="127" cm="1">
        <f t="array" ref="N92">_xlfn.IFS($I92=0,SUMIFS(Data!Z:Z,Data!$AB:$AB,$J92),$I92=1,SUMIFS(Data!Z:Z,Data!$AC:$AC,$J92),$I92=2,SUMIFS(Data!Z:Z,Data!$AD:$AD,$J92),$I92=3,SUMIFS(Data!Z:Z,Data!$AD:$AD,$J92))</f>
        <v>0</v>
      </c>
      <c r="O92" s="127" cm="1">
        <f t="array" ref="O92">_xlfn.IFS($I92=0,SUMIFS(Data!AA:AA,Data!$AB:$AB,$J92),$I92=1,SUMIFS(Data!AA:AA,Data!$AC:$AC,$J92),$I92=2,SUMIFS(Data!AA:AA,Data!$AD:$AD,$J92),$I92=3,SUMIFS(Data!AA:AA,Data!$AD:$AD,$J92))</f>
        <v>0</v>
      </c>
    </row>
    <row r="93" spans="2:15">
      <c r="B93" s="117" t="s">
        <v>1788</v>
      </c>
      <c r="C93" s="131">
        <f>SUM(Data!F:F)/10^6</f>
        <v>0</v>
      </c>
      <c r="D93" s="131">
        <f>SUM(Data!X:X)</f>
        <v>0</v>
      </c>
      <c r="E93" s="131">
        <f>SUM(Data!Y:Y)</f>
        <v>0</v>
      </c>
      <c r="F93" s="129">
        <f>SUM(Data!Z:Z)</f>
        <v>0</v>
      </c>
      <c r="G93" s="129">
        <f>SUM(Data!AA:AA)</f>
        <v>0</v>
      </c>
      <c r="I93">
        <f t="shared" si="2"/>
        <v>1</v>
      </c>
      <c r="J93" s="133" t="s">
        <v>132</v>
      </c>
      <c r="K93" s="134" cm="1">
        <f t="array" ref="K93">_xlfn.IFS($I93=0,SUMIFS(Data!F:F,Data!$AB:$AB,$J93),$I93=1,SUMIFS(Data!F:F,Data!$AC:$AC,$J93),$I93=2,SUMIFS(Data!F:F,Data!$AD:$AD,$J93),I93=3,SUMIFS(Data!F:F,Data!$AD:$AD,$J93))/10^6</f>
        <v>0</v>
      </c>
      <c r="L93" s="135" cm="1">
        <f t="array" ref="L93">_xlfn.IFS($I93=0,SUMIFS(Data!X:X,Data!$AB:$AB,$J93),$I93=1,SUMIFS(Data!X:X,Data!$AC:$AC,$J93),$I93=2,SUMIFS(Data!X:X,Data!$AD:$AD,$J93),$I93=3,SUMIFS(Data!X:X,Data!$AD:$AD,$J93))</f>
        <v>0</v>
      </c>
      <c r="M93" s="135" cm="1">
        <f t="array" ref="M93">_xlfn.IFS($I93=0,SUMIFS(Data!Y:Y,Data!$AB:$AB,$J93),$I93=1,SUMIFS(Data!Y:Y,Data!$AC:$AC,$J93),$I93=2,SUMIFS(Data!Y:Y,Data!$AD:$AD,$J93),$I93=3,SUMIFS(Data!Y:Y,Data!$AD:$AD,$J93))</f>
        <v>0</v>
      </c>
      <c r="N93" s="135" cm="1">
        <f t="array" ref="N93">_xlfn.IFS($I93=0,SUMIFS(Data!Z:Z,Data!$AB:$AB,$J93),$I93=1,SUMIFS(Data!Z:Z,Data!$AC:$AC,$J93),$I93=2,SUMIFS(Data!Z:Z,Data!$AD:$AD,$J93),$I93=3,SUMIFS(Data!Z:Z,Data!$AD:$AD,$J93))</f>
        <v>0</v>
      </c>
      <c r="O93" s="135" cm="1">
        <f t="array" ref="O93">_xlfn.IFS($I93=0,SUMIFS(Data!AA:AA,Data!$AB:$AB,$J93),$I93=1,SUMIFS(Data!AA:AA,Data!$AC:$AC,$J93),$I93=2,SUMIFS(Data!AA:AA,Data!$AD:$AD,$J93),$I93=3,SUMIFS(Data!AA:AA,Data!$AD:$AD,$J93))</f>
        <v>0</v>
      </c>
    </row>
    <row r="94" spans="2:15">
      <c r="I94">
        <f t="shared" si="2"/>
        <v>3</v>
      </c>
      <c r="J94" s="115" t="s">
        <v>770</v>
      </c>
      <c r="K94" s="120" cm="1">
        <f t="array" ref="K94">_xlfn.IFS($I94=0,SUMIFS(Data!F:F,Data!$AB:$AB,$J94),$I94=1,SUMIFS(Data!F:F,Data!$AC:$AC,$J94),$I94=2,SUMIFS(Data!F:F,Data!$AD:$AD,$J94),I94=3,SUMIFS(Data!F:F,Data!$AD:$AD,$J94))/10^6</f>
        <v>0</v>
      </c>
      <c r="L94" s="127" cm="1">
        <f t="array" ref="L94">_xlfn.IFS($I94=0,SUMIFS(Data!X:X,Data!$AB:$AB,$J94),$I94=1,SUMIFS(Data!X:X,Data!$AC:$AC,$J94),$I94=2,SUMIFS(Data!X:X,Data!$AD:$AD,$J94),$I94=3,SUMIFS(Data!X:X,Data!$AD:$AD,$J94))</f>
        <v>0</v>
      </c>
      <c r="M94" s="127" cm="1">
        <f t="array" ref="M94">_xlfn.IFS($I94=0,SUMIFS(Data!Y:Y,Data!$AB:$AB,$J94),$I94=1,SUMIFS(Data!Y:Y,Data!$AC:$AC,$J94),$I94=2,SUMIFS(Data!Y:Y,Data!$AD:$AD,$J94),$I94=3,SUMIFS(Data!Y:Y,Data!$AD:$AD,$J94))</f>
        <v>0</v>
      </c>
      <c r="N94" s="127" cm="1">
        <f t="array" ref="N94">_xlfn.IFS($I94=0,SUMIFS(Data!Z:Z,Data!$AB:$AB,$J94),$I94=1,SUMIFS(Data!Z:Z,Data!$AC:$AC,$J94),$I94=2,SUMIFS(Data!Z:Z,Data!$AD:$AD,$J94),$I94=3,SUMIFS(Data!Z:Z,Data!$AD:$AD,$J94))</f>
        <v>0</v>
      </c>
      <c r="O94" s="127" cm="1">
        <f t="array" ref="O94">_xlfn.IFS($I94=0,SUMIFS(Data!AA:AA,Data!$AB:$AB,$J94),$I94=1,SUMIFS(Data!AA:AA,Data!$AC:$AC,$J94),$I94=2,SUMIFS(Data!AA:AA,Data!$AD:$AD,$J94),$I94=3,SUMIFS(Data!AA:AA,Data!$AD:$AD,$J94))</f>
        <v>0</v>
      </c>
    </row>
    <row r="95" spans="2:15">
      <c r="I95">
        <f t="shared" si="2"/>
        <v>3</v>
      </c>
      <c r="J95" s="116" t="s">
        <v>773</v>
      </c>
      <c r="K95" s="121" cm="1">
        <f t="array" ref="K95">_xlfn.IFS($I95=0,SUMIFS(Data!F:F,Data!$AB:$AB,$J95),$I95=1,SUMIFS(Data!F:F,Data!$AC:$AC,$J95),$I95=2,SUMIFS(Data!F:F,Data!$AD:$AD,$J95),I95=3,SUMIFS(Data!F:F,Data!$AD:$AD,$J95))/10^6</f>
        <v>0</v>
      </c>
      <c r="L95" s="128" cm="1">
        <f t="array" ref="L95">_xlfn.IFS($I95=0,SUMIFS(Data!X:X,Data!$AB:$AB,$J95),$I95=1,SUMIFS(Data!X:X,Data!$AC:$AC,$J95),$I95=2,SUMIFS(Data!X:X,Data!$AD:$AD,$J95),$I95=3,SUMIFS(Data!X:X,Data!$AD:$AD,$J95))</f>
        <v>0</v>
      </c>
      <c r="M95" s="128" cm="1">
        <f t="array" ref="M95">_xlfn.IFS($I95=0,SUMIFS(Data!Y:Y,Data!$AB:$AB,$J95),$I95=1,SUMIFS(Data!Y:Y,Data!$AC:$AC,$J95),$I95=2,SUMIFS(Data!Y:Y,Data!$AD:$AD,$J95),$I95=3,SUMIFS(Data!Y:Y,Data!$AD:$AD,$J95))</f>
        <v>0</v>
      </c>
      <c r="N95" s="128" cm="1">
        <f t="array" ref="N95">_xlfn.IFS($I95=0,SUMIFS(Data!Z:Z,Data!$AB:$AB,$J95),$I95=1,SUMIFS(Data!Z:Z,Data!$AC:$AC,$J95),$I95=2,SUMIFS(Data!Z:Z,Data!$AD:$AD,$J95),$I95=3,SUMIFS(Data!Z:Z,Data!$AD:$AD,$J95))</f>
        <v>0</v>
      </c>
      <c r="O95" s="128" cm="1">
        <f t="array" ref="O95">_xlfn.IFS($I95=0,SUMIFS(Data!AA:AA,Data!$AB:$AB,$J95),$I95=1,SUMIFS(Data!AA:AA,Data!$AC:$AC,$J95),$I95=2,SUMIFS(Data!AA:AA,Data!$AD:$AD,$J95),$I95=3,SUMIFS(Data!AA:AA,Data!$AD:$AD,$J95))</f>
        <v>0</v>
      </c>
    </row>
    <row r="96" spans="2:15">
      <c r="I96">
        <f t="shared" si="2"/>
        <v>1</v>
      </c>
      <c r="J96" s="133" t="s">
        <v>135</v>
      </c>
      <c r="K96" s="134" cm="1">
        <f t="array" ref="K96">_xlfn.IFS($I96=0,SUMIFS(Data!F:F,Data!$AB:$AB,$J96),$I96=1,SUMIFS(Data!F:F,Data!$AC:$AC,$J96),$I96=2,SUMIFS(Data!F:F,Data!$AD:$AD,$J96),I96=3,SUMIFS(Data!F:F,Data!$AD:$AD,$J96))/10^6</f>
        <v>0</v>
      </c>
      <c r="L96" s="135" cm="1">
        <f t="array" ref="L96">_xlfn.IFS($I96=0,SUMIFS(Data!X:X,Data!$AB:$AB,$J96),$I96=1,SUMIFS(Data!X:X,Data!$AC:$AC,$J96),$I96=2,SUMIFS(Data!X:X,Data!$AD:$AD,$J96),$I96=3,SUMIFS(Data!X:X,Data!$AD:$AD,$J96))</f>
        <v>0</v>
      </c>
      <c r="M96" s="135" cm="1">
        <f t="array" ref="M96">_xlfn.IFS($I96=0,SUMIFS(Data!Y:Y,Data!$AB:$AB,$J96),$I96=1,SUMIFS(Data!Y:Y,Data!$AC:$AC,$J96),$I96=2,SUMIFS(Data!Y:Y,Data!$AD:$AD,$J96),$I96=3,SUMIFS(Data!Y:Y,Data!$AD:$AD,$J96))</f>
        <v>0</v>
      </c>
      <c r="N96" s="135" cm="1">
        <f t="array" ref="N96">_xlfn.IFS($I96=0,SUMIFS(Data!Z:Z,Data!$AB:$AB,$J96),$I96=1,SUMIFS(Data!Z:Z,Data!$AC:$AC,$J96),$I96=2,SUMIFS(Data!Z:Z,Data!$AD:$AD,$J96),$I96=3,SUMIFS(Data!Z:Z,Data!$AD:$AD,$J96))</f>
        <v>0</v>
      </c>
      <c r="O96" s="135" cm="1">
        <f t="array" ref="O96">_xlfn.IFS($I96=0,SUMIFS(Data!AA:AA,Data!$AB:$AB,$J96),$I96=1,SUMIFS(Data!AA:AA,Data!$AC:$AC,$J96),$I96=2,SUMIFS(Data!AA:AA,Data!$AD:$AD,$J96),$I96=3,SUMIFS(Data!AA:AA,Data!$AD:$AD,$J96))</f>
        <v>0</v>
      </c>
    </row>
    <row r="97" spans="9:15">
      <c r="I97">
        <f t="shared" si="2"/>
        <v>3</v>
      </c>
      <c r="J97" s="116" t="s">
        <v>777</v>
      </c>
      <c r="K97" s="121" cm="1">
        <f t="array" ref="K97">_xlfn.IFS($I97=0,SUMIFS(Data!F:F,Data!$AB:$AB,$J97),$I97=1,SUMIFS(Data!F:F,Data!$AC:$AC,$J97),$I97=2,SUMIFS(Data!F:F,Data!$AD:$AD,$J97),I97=3,SUMIFS(Data!F:F,Data!$AD:$AD,$J97))/10^6</f>
        <v>0</v>
      </c>
      <c r="L97" s="128" cm="1">
        <f t="array" ref="L97">_xlfn.IFS($I97=0,SUMIFS(Data!X:X,Data!$AB:$AB,$J97),$I97=1,SUMIFS(Data!X:X,Data!$AC:$AC,$J97),$I97=2,SUMIFS(Data!X:X,Data!$AD:$AD,$J97),$I97=3,SUMIFS(Data!X:X,Data!$AD:$AD,$J97))</f>
        <v>0</v>
      </c>
      <c r="M97" s="128" cm="1">
        <f t="array" ref="M97">_xlfn.IFS($I97=0,SUMIFS(Data!Y:Y,Data!$AB:$AB,$J97),$I97=1,SUMIFS(Data!Y:Y,Data!$AC:$AC,$J97),$I97=2,SUMIFS(Data!Y:Y,Data!$AD:$AD,$J97),$I97=3,SUMIFS(Data!Y:Y,Data!$AD:$AD,$J97))</f>
        <v>0</v>
      </c>
      <c r="N97" s="128" cm="1">
        <f t="array" ref="N97">_xlfn.IFS($I97=0,SUMIFS(Data!Z:Z,Data!$AB:$AB,$J97),$I97=1,SUMIFS(Data!Z:Z,Data!$AC:$AC,$J97),$I97=2,SUMIFS(Data!Z:Z,Data!$AD:$AD,$J97),$I97=3,SUMIFS(Data!Z:Z,Data!$AD:$AD,$J97))</f>
        <v>0</v>
      </c>
      <c r="O97" s="128" cm="1">
        <f t="array" ref="O97">_xlfn.IFS($I97=0,SUMIFS(Data!AA:AA,Data!$AB:$AB,$J97),$I97=1,SUMIFS(Data!AA:AA,Data!$AC:$AC,$J97),$I97=2,SUMIFS(Data!AA:AA,Data!$AD:$AD,$J97),$I97=3,SUMIFS(Data!AA:AA,Data!$AD:$AD,$J97))</f>
        <v>0</v>
      </c>
    </row>
    <row r="98" spans="9:15">
      <c r="I98">
        <f t="shared" si="2"/>
        <v>3</v>
      </c>
      <c r="J98" s="115" t="s">
        <v>780</v>
      </c>
      <c r="K98" s="120" cm="1">
        <f t="array" ref="K98">_xlfn.IFS($I98=0,SUMIFS(Data!F:F,Data!$AB:$AB,$J98),$I98=1,SUMIFS(Data!F:F,Data!$AC:$AC,$J98),$I98=2,SUMIFS(Data!F:F,Data!$AD:$AD,$J98),I98=3,SUMIFS(Data!F:F,Data!$AD:$AD,$J98))/10^6</f>
        <v>0</v>
      </c>
      <c r="L98" s="127" cm="1">
        <f t="array" ref="L98">_xlfn.IFS($I98=0,SUMIFS(Data!X:X,Data!$AB:$AB,$J98),$I98=1,SUMIFS(Data!X:X,Data!$AC:$AC,$J98),$I98=2,SUMIFS(Data!X:X,Data!$AD:$AD,$J98),$I98=3,SUMIFS(Data!X:X,Data!$AD:$AD,$J98))</f>
        <v>0</v>
      </c>
      <c r="M98" s="127" cm="1">
        <f t="array" ref="M98">_xlfn.IFS($I98=0,SUMIFS(Data!Y:Y,Data!$AB:$AB,$J98),$I98=1,SUMIFS(Data!Y:Y,Data!$AC:$AC,$J98),$I98=2,SUMIFS(Data!Y:Y,Data!$AD:$AD,$J98),$I98=3,SUMIFS(Data!Y:Y,Data!$AD:$AD,$J98))</f>
        <v>0</v>
      </c>
      <c r="N98" s="127" cm="1">
        <f t="array" ref="N98">_xlfn.IFS($I98=0,SUMIFS(Data!Z:Z,Data!$AB:$AB,$J98),$I98=1,SUMIFS(Data!Z:Z,Data!$AC:$AC,$J98),$I98=2,SUMIFS(Data!Z:Z,Data!$AD:$AD,$J98),$I98=3,SUMIFS(Data!Z:Z,Data!$AD:$AD,$J98))</f>
        <v>0</v>
      </c>
      <c r="O98" s="127" cm="1">
        <f t="array" ref="O98">_xlfn.IFS($I98=0,SUMIFS(Data!AA:AA,Data!$AB:$AB,$J98),$I98=1,SUMIFS(Data!AA:AA,Data!$AC:$AC,$J98),$I98=2,SUMIFS(Data!AA:AA,Data!$AD:$AD,$J98),$I98=3,SUMIFS(Data!AA:AA,Data!$AD:$AD,$J98))</f>
        <v>0</v>
      </c>
    </row>
    <row r="99" spans="9:15">
      <c r="I99">
        <f t="shared" si="2"/>
        <v>3</v>
      </c>
      <c r="J99" s="116" t="s">
        <v>783</v>
      </c>
      <c r="K99" s="121" cm="1">
        <f t="array" ref="K99">_xlfn.IFS($I99=0,SUMIFS(Data!F:F,Data!$AB:$AB,$J99),$I99=1,SUMIFS(Data!F:F,Data!$AC:$AC,$J99),$I99=2,SUMIFS(Data!F:F,Data!$AD:$AD,$J99),I99=3,SUMIFS(Data!F:F,Data!$AD:$AD,$J99))/10^6</f>
        <v>0</v>
      </c>
      <c r="L99" s="128" cm="1">
        <f t="array" ref="L99">_xlfn.IFS($I99=0,SUMIFS(Data!X:X,Data!$AB:$AB,$J99),$I99=1,SUMIFS(Data!X:X,Data!$AC:$AC,$J99),$I99=2,SUMIFS(Data!X:X,Data!$AD:$AD,$J99),$I99=3,SUMIFS(Data!X:X,Data!$AD:$AD,$J99))</f>
        <v>0</v>
      </c>
      <c r="M99" s="128" cm="1">
        <f t="array" ref="M99">_xlfn.IFS($I99=0,SUMIFS(Data!Y:Y,Data!$AB:$AB,$J99),$I99=1,SUMIFS(Data!Y:Y,Data!$AC:$AC,$J99),$I99=2,SUMIFS(Data!Y:Y,Data!$AD:$AD,$J99),$I99=3,SUMIFS(Data!Y:Y,Data!$AD:$AD,$J99))</f>
        <v>0</v>
      </c>
      <c r="N99" s="128" cm="1">
        <f t="array" ref="N99">_xlfn.IFS($I99=0,SUMIFS(Data!Z:Z,Data!$AB:$AB,$J99),$I99=1,SUMIFS(Data!Z:Z,Data!$AC:$AC,$J99),$I99=2,SUMIFS(Data!Z:Z,Data!$AD:$AD,$J99),$I99=3,SUMIFS(Data!Z:Z,Data!$AD:$AD,$J99))</f>
        <v>0</v>
      </c>
      <c r="O99" s="128" cm="1">
        <f t="array" ref="O99">_xlfn.IFS($I99=0,SUMIFS(Data!AA:AA,Data!$AB:$AB,$J99),$I99=1,SUMIFS(Data!AA:AA,Data!$AC:$AC,$J99),$I99=2,SUMIFS(Data!AA:AA,Data!$AD:$AD,$J99),$I99=3,SUMIFS(Data!AA:AA,Data!$AD:$AD,$J99))</f>
        <v>0</v>
      </c>
    </row>
    <row r="100" spans="9:15">
      <c r="I100">
        <f t="shared" si="2"/>
        <v>3</v>
      </c>
      <c r="J100" s="115" t="s">
        <v>786</v>
      </c>
      <c r="K100" s="120" cm="1">
        <f t="array" ref="K100">_xlfn.IFS($I100=0,SUMIFS(Data!F:F,Data!$AB:$AB,$J100),$I100=1,SUMIFS(Data!F:F,Data!$AC:$AC,$J100),$I100=2,SUMIFS(Data!F:F,Data!$AD:$AD,$J100),I100=3,SUMIFS(Data!F:F,Data!$AD:$AD,$J100))/10^6</f>
        <v>0</v>
      </c>
      <c r="L100" s="127" cm="1">
        <f t="array" ref="L100">_xlfn.IFS($I100=0,SUMIFS(Data!X:X,Data!$AB:$AB,$J100),$I100=1,SUMIFS(Data!X:X,Data!$AC:$AC,$J100),$I100=2,SUMIFS(Data!X:X,Data!$AD:$AD,$J100),$I100=3,SUMIFS(Data!X:X,Data!$AD:$AD,$J100))</f>
        <v>0</v>
      </c>
      <c r="M100" s="127" cm="1">
        <f t="array" ref="M100">_xlfn.IFS($I100=0,SUMIFS(Data!Y:Y,Data!$AB:$AB,$J100),$I100=1,SUMIFS(Data!Y:Y,Data!$AC:$AC,$J100),$I100=2,SUMIFS(Data!Y:Y,Data!$AD:$AD,$J100),$I100=3,SUMIFS(Data!Y:Y,Data!$AD:$AD,$J100))</f>
        <v>0</v>
      </c>
      <c r="N100" s="127" cm="1">
        <f t="array" ref="N100">_xlfn.IFS($I100=0,SUMIFS(Data!Z:Z,Data!$AB:$AB,$J100),$I100=1,SUMIFS(Data!Z:Z,Data!$AC:$AC,$J100),$I100=2,SUMIFS(Data!Z:Z,Data!$AD:$AD,$J100),$I100=3,SUMIFS(Data!Z:Z,Data!$AD:$AD,$J100))</f>
        <v>0</v>
      </c>
      <c r="O100" s="127" cm="1">
        <f t="array" ref="O100">_xlfn.IFS($I100=0,SUMIFS(Data!AA:AA,Data!$AB:$AB,$J100),$I100=1,SUMIFS(Data!AA:AA,Data!$AC:$AC,$J100),$I100=2,SUMIFS(Data!AA:AA,Data!$AD:$AD,$J100),$I100=3,SUMIFS(Data!AA:AA,Data!$AD:$AD,$J100))</f>
        <v>0</v>
      </c>
    </row>
    <row r="101" spans="9:15">
      <c r="I101">
        <f t="shared" si="2"/>
        <v>3</v>
      </c>
      <c r="J101" s="116" t="s">
        <v>789</v>
      </c>
      <c r="K101" s="121" cm="1">
        <f t="array" ref="K101">_xlfn.IFS($I101=0,SUMIFS(Data!F:F,Data!$AB:$AB,$J101),$I101=1,SUMIFS(Data!F:F,Data!$AC:$AC,$J101),$I101=2,SUMIFS(Data!F:F,Data!$AD:$AD,$J101),I101=3,SUMIFS(Data!F:F,Data!$AD:$AD,$J101))/10^6</f>
        <v>0</v>
      </c>
      <c r="L101" s="128" cm="1">
        <f t="array" ref="L101">_xlfn.IFS($I101=0,SUMIFS(Data!X:X,Data!$AB:$AB,$J101),$I101=1,SUMIFS(Data!X:X,Data!$AC:$AC,$J101),$I101=2,SUMIFS(Data!X:X,Data!$AD:$AD,$J101),$I101=3,SUMIFS(Data!X:X,Data!$AD:$AD,$J101))</f>
        <v>0</v>
      </c>
      <c r="M101" s="128" cm="1">
        <f t="array" ref="M101">_xlfn.IFS($I101=0,SUMIFS(Data!Y:Y,Data!$AB:$AB,$J101),$I101=1,SUMIFS(Data!Y:Y,Data!$AC:$AC,$J101),$I101=2,SUMIFS(Data!Y:Y,Data!$AD:$AD,$J101),$I101=3,SUMIFS(Data!Y:Y,Data!$AD:$AD,$J101))</f>
        <v>0</v>
      </c>
      <c r="N101" s="128" cm="1">
        <f t="array" ref="N101">_xlfn.IFS($I101=0,SUMIFS(Data!Z:Z,Data!$AB:$AB,$J101),$I101=1,SUMIFS(Data!Z:Z,Data!$AC:$AC,$J101),$I101=2,SUMIFS(Data!Z:Z,Data!$AD:$AD,$J101),$I101=3,SUMIFS(Data!Z:Z,Data!$AD:$AD,$J101))</f>
        <v>0</v>
      </c>
      <c r="O101" s="128" cm="1">
        <f t="array" ref="O101">_xlfn.IFS($I101=0,SUMIFS(Data!AA:AA,Data!$AB:$AB,$J101),$I101=1,SUMIFS(Data!AA:AA,Data!$AC:$AC,$J101),$I101=2,SUMIFS(Data!AA:AA,Data!$AD:$AD,$J101),$I101=3,SUMIFS(Data!AA:AA,Data!$AD:$AD,$J101))</f>
        <v>0</v>
      </c>
    </row>
    <row r="102" spans="9:15">
      <c r="I102">
        <f t="shared" si="2"/>
        <v>1</v>
      </c>
      <c r="J102" s="133" t="s">
        <v>141</v>
      </c>
      <c r="K102" s="134" cm="1">
        <f t="array" ref="K102">_xlfn.IFS($I102=0,SUMIFS(Data!F:F,Data!$AB:$AB,$J102),$I102=1,SUMIFS(Data!F:F,Data!$AC:$AC,$J102),$I102=2,SUMIFS(Data!F:F,Data!$AD:$AD,$J102),I102=3,SUMIFS(Data!F:F,Data!$AD:$AD,$J102))/10^6</f>
        <v>0</v>
      </c>
      <c r="L102" s="135" cm="1">
        <f t="array" ref="L102">_xlfn.IFS($I102=0,SUMIFS(Data!X:X,Data!$AB:$AB,$J102),$I102=1,SUMIFS(Data!X:X,Data!$AC:$AC,$J102),$I102=2,SUMIFS(Data!X:X,Data!$AD:$AD,$J102),$I102=3,SUMIFS(Data!X:X,Data!$AD:$AD,$J102))</f>
        <v>0</v>
      </c>
      <c r="M102" s="135" cm="1">
        <f t="array" ref="M102">_xlfn.IFS($I102=0,SUMIFS(Data!Y:Y,Data!$AB:$AB,$J102),$I102=1,SUMIFS(Data!Y:Y,Data!$AC:$AC,$J102),$I102=2,SUMIFS(Data!Y:Y,Data!$AD:$AD,$J102),$I102=3,SUMIFS(Data!Y:Y,Data!$AD:$AD,$J102))</f>
        <v>0</v>
      </c>
      <c r="N102" s="135" cm="1">
        <f t="array" ref="N102">_xlfn.IFS($I102=0,SUMIFS(Data!Z:Z,Data!$AB:$AB,$J102),$I102=1,SUMIFS(Data!Z:Z,Data!$AC:$AC,$J102),$I102=2,SUMIFS(Data!Z:Z,Data!$AD:$AD,$J102),$I102=3,SUMIFS(Data!Z:Z,Data!$AD:$AD,$J102))</f>
        <v>0</v>
      </c>
      <c r="O102" s="135" cm="1">
        <f t="array" ref="O102">_xlfn.IFS($I102=0,SUMIFS(Data!AA:AA,Data!$AB:$AB,$J102),$I102=1,SUMIFS(Data!AA:AA,Data!$AC:$AC,$J102),$I102=2,SUMIFS(Data!AA:AA,Data!$AD:$AD,$J102),$I102=3,SUMIFS(Data!AA:AA,Data!$AD:$AD,$J102))</f>
        <v>0</v>
      </c>
    </row>
    <row r="103" spans="9:15">
      <c r="I103">
        <f t="shared" si="2"/>
        <v>3</v>
      </c>
      <c r="J103" s="116" t="s">
        <v>792</v>
      </c>
      <c r="K103" s="121" cm="1">
        <f t="array" ref="K103">_xlfn.IFS($I103=0,SUMIFS(Data!F:F,Data!$AB:$AB,$J103),$I103=1,SUMIFS(Data!F:F,Data!$AC:$AC,$J103),$I103=2,SUMIFS(Data!F:F,Data!$AD:$AD,$J103),I103=3,SUMIFS(Data!F:F,Data!$AD:$AD,$J103))/10^6</f>
        <v>0</v>
      </c>
      <c r="L103" s="128" cm="1">
        <f t="array" ref="L103">_xlfn.IFS($I103=0,SUMIFS(Data!X:X,Data!$AB:$AB,$J103),$I103=1,SUMIFS(Data!X:X,Data!$AC:$AC,$J103),$I103=2,SUMIFS(Data!X:X,Data!$AD:$AD,$J103),$I103=3,SUMIFS(Data!X:X,Data!$AD:$AD,$J103))</f>
        <v>0</v>
      </c>
      <c r="M103" s="128" cm="1">
        <f t="array" ref="M103">_xlfn.IFS($I103=0,SUMIFS(Data!Y:Y,Data!$AB:$AB,$J103),$I103=1,SUMIFS(Data!Y:Y,Data!$AC:$AC,$J103),$I103=2,SUMIFS(Data!Y:Y,Data!$AD:$AD,$J103),$I103=3,SUMIFS(Data!Y:Y,Data!$AD:$AD,$J103))</f>
        <v>0</v>
      </c>
      <c r="N103" s="128" cm="1">
        <f t="array" ref="N103">_xlfn.IFS($I103=0,SUMIFS(Data!Z:Z,Data!$AB:$AB,$J103),$I103=1,SUMIFS(Data!Z:Z,Data!$AC:$AC,$J103),$I103=2,SUMIFS(Data!Z:Z,Data!$AD:$AD,$J103),$I103=3,SUMIFS(Data!Z:Z,Data!$AD:$AD,$J103))</f>
        <v>0</v>
      </c>
      <c r="O103" s="128" cm="1">
        <f t="array" ref="O103">_xlfn.IFS($I103=0,SUMIFS(Data!AA:AA,Data!$AB:$AB,$J103),$I103=1,SUMIFS(Data!AA:AA,Data!$AC:$AC,$J103),$I103=2,SUMIFS(Data!AA:AA,Data!$AD:$AD,$J103),$I103=3,SUMIFS(Data!AA:AA,Data!$AD:$AD,$J103))</f>
        <v>0</v>
      </c>
    </row>
    <row r="104" spans="9:15">
      <c r="I104">
        <f t="shared" si="2"/>
        <v>3</v>
      </c>
      <c r="J104" s="115" t="s">
        <v>795</v>
      </c>
      <c r="K104" s="120" cm="1">
        <f t="array" ref="K104">_xlfn.IFS($I104=0,SUMIFS(Data!F:F,Data!$AB:$AB,$J104),$I104=1,SUMIFS(Data!F:F,Data!$AC:$AC,$J104),$I104=2,SUMIFS(Data!F:F,Data!$AD:$AD,$J104),I104=3,SUMIFS(Data!F:F,Data!$AD:$AD,$J104))/10^6</f>
        <v>0</v>
      </c>
      <c r="L104" s="127" cm="1">
        <f t="array" ref="L104">_xlfn.IFS($I104=0,SUMIFS(Data!X:X,Data!$AB:$AB,$J104),$I104=1,SUMIFS(Data!X:X,Data!$AC:$AC,$J104),$I104=2,SUMIFS(Data!X:X,Data!$AD:$AD,$J104),$I104=3,SUMIFS(Data!X:X,Data!$AD:$AD,$J104))</f>
        <v>0</v>
      </c>
      <c r="M104" s="127" cm="1">
        <f t="array" ref="M104">_xlfn.IFS($I104=0,SUMIFS(Data!Y:Y,Data!$AB:$AB,$J104),$I104=1,SUMIFS(Data!Y:Y,Data!$AC:$AC,$J104),$I104=2,SUMIFS(Data!Y:Y,Data!$AD:$AD,$J104),$I104=3,SUMIFS(Data!Y:Y,Data!$AD:$AD,$J104))</f>
        <v>0</v>
      </c>
      <c r="N104" s="127" cm="1">
        <f t="array" ref="N104">_xlfn.IFS($I104=0,SUMIFS(Data!Z:Z,Data!$AB:$AB,$J104),$I104=1,SUMIFS(Data!Z:Z,Data!$AC:$AC,$J104),$I104=2,SUMIFS(Data!Z:Z,Data!$AD:$AD,$J104),$I104=3,SUMIFS(Data!Z:Z,Data!$AD:$AD,$J104))</f>
        <v>0</v>
      </c>
      <c r="O104" s="127" cm="1">
        <f t="array" ref="O104">_xlfn.IFS($I104=0,SUMIFS(Data!AA:AA,Data!$AB:$AB,$J104),$I104=1,SUMIFS(Data!AA:AA,Data!$AC:$AC,$J104),$I104=2,SUMIFS(Data!AA:AA,Data!$AD:$AD,$J104),$I104=3,SUMIFS(Data!AA:AA,Data!$AD:$AD,$J104))</f>
        <v>0</v>
      </c>
    </row>
    <row r="105" spans="9:15" ht="15" thickBot="1">
      <c r="I105">
        <f t="shared" si="2"/>
        <v>3</v>
      </c>
      <c r="J105" s="116" t="s">
        <v>797</v>
      </c>
      <c r="K105" s="121" cm="1">
        <f t="array" ref="K105">_xlfn.IFS($I105=0,SUMIFS(Data!F:F,Data!$AB:$AB,$J105),$I105=1,SUMIFS(Data!F:F,Data!$AC:$AC,$J105),$I105=2,SUMIFS(Data!F:F,Data!$AD:$AD,$J105),I105=3,SUMIFS(Data!F:F,Data!$AD:$AD,$J105))/10^6</f>
        <v>0</v>
      </c>
      <c r="L105" s="128" cm="1">
        <f t="array" ref="L105">_xlfn.IFS($I105=0,SUMIFS(Data!X:X,Data!$AB:$AB,$J105),$I105=1,SUMIFS(Data!X:X,Data!$AC:$AC,$J105),$I105=2,SUMIFS(Data!X:X,Data!$AD:$AD,$J105),$I105=3,SUMIFS(Data!X:X,Data!$AD:$AD,$J105))</f>
        <v>0</v>
      </c>
      <c r="M105" s="128" cm="1">
        <f t="array" ref="M105">_xlfn.IFS($I105=0,SUMIFS(Data!Y:Y,Data!$AB:$AB,$J105),$I105=1,SUMIFS(Data!Y:Y,Data!$AC:$AC,$J105),$I105=2,SUMIFS(Data!Y:Y,Data!$AD:$AD,$J105),$I105=3,SUMIFS(Data!Y:Y,Data!$AD:$AD,$J105))</f>
        <v>0</v>
      </c>
      <c r="N105" s="128" cm="1">
        <f t="array" ref="N105">_xlfn.IFS($I105=0,SUMIFS(Data!Z:Z,Data!$AB:$AB,$J105),$I105=1,SUMIFS(Data!Z:Z,Data!$AC:$AC,$J105),$I105=2,SUMIFS(Data!Z:Z,Data!$AD:$AD,$J105),$I105=3,SUMIFS(Data!Z:Z,Data!$AD:$AD,$J105))</f>
        <v>0</v>
      </c>
      <c r="O105" s="128" cm="1">
        <f t="array" ref="O105">_xlfn.IFS($I105=0,SUMIFS(Data!AA:AA,Data!$AB:$AB,$J105),$I105=1,SUMIFS(Data!AA:AA,Data!$AC:$AC,$J105),$I105=2,SUMIFS(Data!AA:AA,Data!$AD:$AD,$J105),$I105=3,SUMIFS(Data!AA:AA,Data!$AD:$AD,$J105))</f>
        <v>0</v>
      </c>
    </row>
    <row r="106" spans="9:15" ht="15" thickTop="1">
      <c r="I106">
        <f t="shared" si="2"/>
        <v>0</v>
      </c>
      <c r="J106" s="118" t="s">
        <v>4</v>
      </c>
      <c r="K106" s="130" cm="1">
        <f t="array" ref="K106">_xlfn.IFS($I106=0,SUMIFS(Data!F:F,Data!$AB:$AB,$J106),$I106=1,SUMIFS(Data!F:F,Data!$AC:$AC,$J106),$I106=2,SUMIFS(Data!F:F,Data!$AD:$AD,$J106),I106=3,SUMIFS(Data!F:F,Data!$AD:$AD,$J106))/10^6</f>
        <v>0</v>
      </c>
      <c r="L106" s="132" cm="1">
        <f t="array" ref="L106">_xlfn.IFS($I106=0,SUMIFS(Data!X:X,Data!$AB:$AB,$J106),$I106=1,SUMIFS(Data!X:X,Data!$AC:$AC,$J106),$I106=2,SUMIFS(Data!X:X,Data!$AD:$AD,$J106),$I106=3,SUMIFS(Data!X:X,Data!$AD:$AD,$J106))</f>
        <v>0</v>
      </c>
      <c r="M106" s="132" cm="1">
        <f t="array" ref="M106">_xlfn.IFS($I106=0,SUMIFS(Data!Y:Y,Data!$AB:$AB,$J106),$I106=1,SUMIFS(Data!Y:Y,Data!$AC:$AC,$J106),$I106=2,SUMIFS(Data!Y:Y,Data!$AD:$AD,$J106),$I106=3,SUMIFS(Data!Y:Y,Data!$AD:$AD,$J106))</f>
        <v>0</v>
      </c>
      <c r="N106" s="132" cm="1">
        <f t="array" ref="N106">_xlfn.IFS($I106=0,SUMIFS(Data!Z:Z,Data!$AB:$AB,$J106),$I106=1,SUMIFS(Data!Z:Z,Data!$AC:$AC,$J106),$I106=2,SUMIFS(Data!Z:Z,Data!$AD:$AD,$J106),$I106=3,SUMIFS(Data!Z:Z,Data!$AD:$AD,$J106))</f>
        <v>0</v>
      </c>
      <c r="O106" s="132" cm="1">
        <f t="array" ref="O106">_xlfn.IFS($I106=0,SUMIFS(Data!AA:AA,Data!$AB:$AB,$J106),$I106=1,SUMIFS(Data!AA:AA,Data!$AC:$AC,$J106),$I106=2,SUMIFS(Data!AA:AA,Data!$AD:$AD,$J106),$I106=3,SUMIFS(Data!AA:AA,Data!$AD:$AD,$J106))</f>
        <v>0</v>
      </c>
    </row>
    <row r="107" spans="9:15">
      <c r="I107">
        <f t="shared" si="2"/>
        <v>1</v>
      </c>
      <c r="J107" s="133" t="s">
        <v>148</v>
      </c>
      <c r="K107" s="134" cm="1">
        <f t="array" ref="K107">_xlfn.IFS($I107=0,SUMIFS(Data!F:F,Data!$AB:$AB,$J107),$I107=1,SUMIFS(Data!F:F,Data!$AC:$AC,$J107),$I107=2,SUMIFS(Data!F:F,Data!$AD:$AD,$J107),I107=3,SUMIFS(Data!F:F,Data!$AD:$AD,$J107))/10^6</f>
        <v>0</v>
      </c>
      <c r="L107" s="135" cm="1">
        <f t="array" ref="L107">_xlfn.IFS($I107=0,SUMIFS(Data!X:X,Data!$AB:$AB,$J107),$I107=1,SUMIFS(Data!X:X,Data!$AC:$AC,$J107),$I107=2,SUMIFS(Data!X:X,Data!$AD:$AD,$J107),$I107=3,SUMIFS(Data!X:X,Data!$AD:$AD,$J107))</f>
        <v>0</v>
      </c>
      <c r="M107" s="135" cm="1">
        <f t="array" ref="M107">_xlfn.IFS($I107=0,SUMIFS(Data!Y:Y,Data!$AB:$AB,$J107),$I107=1,SUMIFS(Data!Y:Y,Data!$AC:$AC,$J107),$I107=2,SUMIFS(Data!Y:Y,Data!$AD:$AD,$J107),$I107=3,SUMIFS(Data!Y:Y,Data!$AD:$AD,$J107))</f>
        <v>0</v>
      </c>
      <c r="N107" s="135" cm="1">
        <f t="array" ref="N107">_xlfn.IFS($I107=0,SUMIFS(Data!Z:Z,Data!$AB:$AB,$J107),$I107=1,SUMIFS(Data!Z:Z,Data!$AC:$AC,$J107),$I107=2,SUMIFS(Data!Z:Z,Data!$AD:$AD,$J107),$I107=3,SUMIFS(Data!Z:Z,Data!$AD:$AD,$J107))</f>
        <v>0</v>
      </c>
      <c r="O107" s="135" cm="1">
        <f t="array" ref="O107">_xlfn.IFS($I107=0,SUMIFS(Data!AA:AA,Data!$AB:$AB,$J107),$I107=1,SUMIFS(Data!AA:AA,Data!$AC:$AC,$J107),$I107=2,SUMIFS(Data!AA:AA,Data!$AD:$AD,$J107),$I107=3,SUMIFS(Data!AA:AA,Data!$AD:$AD,$J107))</f>
        <v>0</v>
      </c>
    </row>
    <row r="108" spans="9:15">
      <c r="I108">
        <f t="shared" si="2"/>
        <v>3</v>
      </c>
      <c r="J108" s="115" t="s">
        <v>801</v>
      </c>
      <c r="K108" s="120" cm="1">
        <f t="array" ref="K108">_xlfn.IFS($I108=0,SUMIFS(Data!F:F,Data!$AB:$AB,$J108),$I108=1,SUMIFS(Data!F:F,Data!$AC:$AC,$J108),$I108=2,SUMIFS(Data!F:F,Data!$AD:$AD,$J108),I108=3,SUMIFS(Data!F:F,Data!$AD:$AD,$J108))/10^6</f>
        <v>0</v>
      </c>
      <c r="L108" s="127" cm="1">
        <f t="array" ref="L108">_xlfn.IFS($I108=0,SUMIFS(Data!X:X,Data!$AB:$AB,$J108),$I108=1,SUMIFS(Data!X:X,Data!$AC:$AC,$J108),$I108=2,SUMIFS(Data!X:X,Data!$AD:$AD,$J108),$I108=3,SUMIFS(Data!X:X,Data!$AD:$AD,$J108))</f>
        <v>0</v>
      </c>
      <c r="M108" s="127" cm="1">
        <f t="array" ref="M108">_xlfn.IFS($I108=0,SUMIFS(Data!Y:Y,Data!$AB:$AB,$J108),$I108=1,SUMIFS(Data!Y:Y,Data!$AC:$AC,$J108),$I108=2,SUMIFS(Data!Y:Y,Data!$AD:$AD,$J108),$I108=3,SUMIFS(Data!Y:Y,Data!$AD:$AD,$J108))</f>
        <v>0</v>
      </c>
      <c r="N108" s="127" cm="1">
        <f t="array" ref="N108">_xlfn.IFS($I108=0,SUMIFS(Data!Z:Z,Data!$AB:$AB,$J108),$I108=1,SUMIFS(Data!Z:Z,Data!$AC:$AC,$J108),$I108=2,SUMIFS(Data!Z:Z,Data!$AD:$AD,$J108),$I108=3,SUMIFS(Data!Z:Z,Data!$AD:$AD,$J108))</f>
        <v>0</v>
      </c>
      <c r="O108" s="127" cm="1">
        <f t="array" ref="O108">_xlfn.IFS($I108=0,SUMIFS(Data!AA:AA,Data!$AB:$AB,$J108),$I108=1,SUMIFS(Data!AA:AA,Data!$AC:$AC,$J108),$I108=2,SUMIFS(Data!AA:AA,Data!$AD:$AD,$J108),$I108=3,SUMIFS(Data!AA:AA,Data!$AD:$AD,$J108))</f>
        <v>0</v>
      </c>
    </row>
    <row r="109" spans="9:15">
      <c r="I109">
        <f t="shared" si="2"/>
        <v>3</v>
      </c>
      <c r="J109" s="116" t="s">
        <v>803</v>
      </c>
      <c r="K109" s="121" cm="1">
        <f t="array" ref="K109">_xlfn.IFS($I109=0,SUMIFS(Data!F:F,Data!$AB:$AB,$J109),$I109=1,SUMIFS(Data!F:F,Data!$AC:$AC,$J109),$I109=2,SUMIFS(Data!F:F,Data!$AD:$AD,$J109),I109=3,SUMIFS(Data!F:F,Data!$AD:$AD,$J109))/10^6</f>
        <v>0</v>
      </c>
      <c r="L109" s="128" cm="1">
        <f t="array" ref="L109">_xlfn.IFS($I109=0,SUMIFS(Data!X:X,Data!$AB:$AB,$J109),$I109=1,SUMIFS(Data!X:X,Data!$AC:$AC,$J109),$I109=2,SUMIFS(Data!X:X,Data!$AD:$AD,$J109),$I109=3,SUMIFS(Data!X:X,Data!$AD:$AD,$J109))</f>
        <v>0</v>
      </c>
      <c r="M109" s="128" cm="1">
        <f t="array" ref="M109">_xlfn.IFS($I109=0,SUMIFS(Data!Y:Y,Data!$AB:$AB,$J109),$I109=1,SUMIFS(Data!Y:Y,Data!$AC:$AC,$J109),$I109=2,SUMIFS(Data!Y:Y,Data!$AD:$AD,$J109),$I109=3,SUMIFS(Data!Y:Y,Data!$AD:$AD,$J109))</f>
        <v>0</v>
      </c>
      <c r="N109" s="128" cm="1">
        <f t="array" ref="N109">_xlfn.IFS($I109=0,SUMIFS(Data!Z:Z,Data!$AB:$AB,$J109),$I109=1,SUMIFS(Data!Z:Z,Data!$AC:$AC,$J109),$I109=2,SUMIFS(Data!Z:Z,Data!$AD:$AD,$J109),$I109=3,SUMIFS(Data!Z:Z,Data!$AD:$AD,$J109))</f>
        <v>0</v>
      </c>
      <c r="O109" s="128" cm="1">
        <f t="array" ref="O109">_xlfn.IFS($I109=0,SUMIFS(Data!AA:AA,Data!$AB:$AB,$J109),$I109=1,SUMIFS(Data!AA:AA,Data!$AC:$AC,$J109),$I109=2,SUMIFS(Data!AA:AA,Data!$AD:$AD,$J109),$I109=3,SUMIFS(Data!AA:AA,Data!$AD:$AD,$J109))</f>
        <v>0</v>
      </c>
    </row>
    <row r="110" spans="9:15">
      <c r="I110">
        <f t="shared" si="2"/>
        <v>3</v>
      </c>
      <c r="J110" s="115" t="s">
        <v>805</v>
      </c>
      <c r="K110" s="120" cm="1">
        <f t="array" ref="K110">_xlfn.IFS($I110=0,SUMIFS(Data!F:F,Data!$AB:$AB,$J110),$I110=1,SUMIFS(Data!F:F,Data!$AC:$AC,$J110),$I110=2,SUMIFS(Data!F:F,Data!$AD:$AD,$J110),I110=3,SUMIFS(Data!F:F,Data!$AD:$AD,$J110))/10^6</f>
        <v>0</v>
      </c>
      <c r="L110" s="127" cm="1">
        <f t="array" ref="L110">_xlfn.IFS($I110=0,SUMIFS(Data!X:X,Data!$AB:$AB,$J110),$I110=1,SUMIFS(Data!X:X,Data!$AC:$AC,$J110),$I110=2,SUMIFS(Data!X:X,Data!$AD:$AD,$J110),$I110=3,SUMIFS(Data!X:X,Data!$AD:$AD,$J110))</f>
        <v>0</v>
      </c>
      <c r="M110" s="127" cm="1">
        <f t="array" ref="M110">_xlfn.IFS($I110=0,SUMIFS(Data!Y:Y,Data!$AB:$AB,$J110),$I110=1,SUMIFS(Data!Y:Y,Data!$AC:$AC,$J110),$I110=2,SUMIFS(Data!Y:Y,Data!$AD:$AD,$J110),$I110=3,SUMIFS(Data!Y:Y,Data!$AD:$AD,$J110))</f>
        <v>0</v>
      </c>
      <c r="N110" s="127" cm="1">
        <f t="array" ref="N110">_xlfn.IFS($I110=0,SUMIFS(Data!Z:Z,Data!$AB:$AB,$J110),$I110=1,SUMIFS(Data!Z:Z,Data!$AC:$AC,$J110),$I110=2,SUMIFS(Data!Z:Z,Data!$AD:$AD,$J110),$I110=3,SUMIFS(Data!Z:Z,Data!$AD:$AD,$J110))</f>
        <v>0</v>
      </c>
      <c r="O110" s="127" cm="1">
        <f t="array" ref="O110">_xlfn.IFS($I110=0,SUMIFS(Data!AA:AA,Data!$AB:$AB,$J110),$I110=1,SUMIFS(Data!AA:AA,Data!$AC:$AC,$J110),$I110=2,SUMIFS(Data!AA:AA,Data!$AD:$AD,$J110),$I110=3,SUMIFS(Data!AA:AA,Data!$AD:$AD,$J110))</f>
        <v>0</v>
      </c>
    </row>
    <row r="111" spans="9:15">
      <c r="I111">
        <f t="shared" si="2"/>
        <v>3</v>
      </c>
      <c r="J111" s="116" t="s">
        <v>807</v>
      </c>
      <c r="K111" s="121" cm="1">
        <f t="array" ref="K111">_xlfn.IFS($I111=0,SUMIFS(Data!F:F,Data!$AB:$AB,$J111),$I111=1,SUMIFS(Data!F:F,Data!$AC:$AC,$J111),$I111=2,SUMIFS(Data!F:F,Data!$AD:$AD,$J111),I111=3,SUMIFS(Data!F:F,Data!$AD:$AD,$J111))/10^6</f>
        <v>0</v>
      </c>
      <c r="L111" s="128" cm="1">
        <f t="array" ref="L111">_xlfn.IFS($I111=0,SUMIFS(Data!X:X,Data!$AB:$AB,$J111),$I111=1,SUMIFS(Data!X:X,Data!$AC:$AC,$J111),$I111=2,SUMIFS(Data!X:X,Data!$AD:$AD,$J111),$I111=3,SUMIFS(Data!X:X,Data!$AD:$AD,$J111))</f>
        <v>0</v>
      </c>
      <c r="M111" s="128" cm="1">
        <f t="array" ref="M111">_xlfn.IFS($I111=0,SUMIFS(Data!Y:Y,Data!$AB:$AB,$J111),$I111=1,SUMIFS(Data!Y:Y,Data!$AC:$AC,$J111),$I111=2,SUMIFS(Data!Y:Y,Data!$AD:$AD,$J111),$I111=3,SUMIFS(Data!Y:Y,Data!$AD:$AD,$J111))</f>
        <v>0</v>
      </c>
      <c r="N111" s="128" cm="1">
        <f t="array" ref="N111">_xlfn.IFS($I111=0,SUMIFS(Data!Z:Z,Data!$AB:$AB,$J111),$I111=1,SUMIFS(Data!Z:Z,Data!$AC:$AC,$J111),$I111=2,SUMIFS(Data!Z:Z,Data!$AD:$AD,$J111),$I111=3,SUMIFS(Data!Z:Z,Data!$AD:$AD,$J111))</f>
        <v>0</v>
      </c>
      <c r="O111" s="128" cm="1">
        <f t="array" ref="O111">_xlfn.IFS($I111=0,SUMIFS(Data!AA:AA,Data!$AB:$AB,$J111),$I111=1,SUMIFS(Data!AA:AA,Data!$AC:$AC,$J111),$I111=2,SUMIFS(Data!AA:AA,Data!$AD:$AD,$J111),$I111=3,SUMIFS(Data!AA:AA,Data!$AD:$AD,$J111))</f>
        <v>0</v>
      </c>
    </row>
    <row r="112" spans="9:15">
      <c r="I112">
        <f t="shared" si="2"/>
        <v>3</v>
      </c>
      <c r="J112" s="115" t="s">
        <v>809</v>
      </c>
      <c r="K112" s="120" cm="1">
        <f t="array" ref="K112">_xlfn.IFS($I112=0,SUMIFS(Data!F:F,Data!$AB:$AB,$J112),$I112=1,SUMIFS(Data!F:F,Data!$AC:$AC,$J112),$I112=2,SUMIFS(Data!F:F,Data!$AD:$AD,$J112),I112=3,SUMIFS(Data!F:F,Data!$AD:$AD,$J112))/10^6</f>
        <v>0</v>
      </c>
      <c r="L112" s="127" cm="1">
        <f t="array" ref="L112">_xlfn.IFS($I112=0,SUMIFS(Data!X:X,Data!$AB:$AB,$J112),$I112=1,SUMIFS(Data!X:X,Data!$AC:$AC,$J112),$I112=2,SUMIFS(Data!X:X,Data!$AD:$AD,$J112),$I112=3,SUMIFS(Data!X:X,Data!$AD:$AD,$J112))</f>
        <v>0</v>
      </c>
      <c r="M112" s="127" cm="1">
        <f t="array" ref="M112">_xlfn.IFS($I112=0,SUMIFS(Data!Y:Y,Data!$AB:$AB,$J112),$I112=1,SUMIFS(Data!Y:Y,Data!$AC:$AC,$J112),$I112=2,SUMIFS(Data!Y:Y,Data!$AD:$AD,$J112),$I112=3,SUMIFS(Data!Y:Y,Data!$AD:$AD,$J112))</f>
        <v>0</v>
      </c>
      <c r="N112" s="127" cm="1">
        <f t="array" ref="N112">_xlfn.IFS($I112=0,SUMIFS(Data!Z:Z,Data!$AB:$AB,$J112),$I112=1,SUMIFS(Data!Z:Z,Data!$AC:$AC,$J112),$I112=2,SUMIFS(Data!Z:Z,Data!$AD:$AD,$J112),$I112=3,SUMIFS(Data!Z:Z,Data!$AD:$AD,$J112))</f>
        <v>0</v>
      </c>
      <c r="O112" s="127" cm="1">
        <f t="array" ref="O112">_xlfn.IFS($I112=0,SUMIFS(Data!AA:AA,Data!$AB:$AB,$J112),$I112=1,SUMIFS(Data!AA:AA,Data!$AC:$AC,$J112),$I112=2,SUMIFS(Data!AA:AA,Data!$AD:$AD,$J112),$I112=3,SUMIFS(Data!AA:AA,Data!$AD:$AD,$J112))</f>
        <v>0</v>
      </c>
    </row>
    <row r="113" spans="9:15">
      <c r="I113">
        <f t="shared" si="2"/>
        <v>3</v>
      </c>
      <c r="J113" s="116" t="s">
        <v>811</v>
      </c>
      <c r="K113" s="121" cm="1">
        <f t="array" ref="K113">_xlfn.IFS($I113=0,SUMIFS(Data!F:F,Data!$AB:$AB,$J113),$I113=1,SUMIFS(Data!F:F,Data!$AC:$AC,$J113),$I113=2,SUMIFS(Data!F:F,Data!$AD:$AD,$J113),I113=3,SUMIFS(Data!F:F,Data!$AD:$AD,$J113))/10^6</f>
        <v>0</v>
      </c>
      <c r="L113" s="128" cm="1">
        <f t="array" ref="L113">_xlfn.IFS($I113=0,SUMIFS(Data!X:X,Data!$AB:$AB,$J113),$I113=1,SUMIFS(Data!X:X,Data!$AC:$AC,$J113),$I113=2,SUMIFS(Data!X:X,Data!$AD:$AD,$J113),$I113=3,SUMIFS(Data!X:X,Data!$AD:$AD,$J113))</f>
        <v>0</v>
      </c>
      <c r="M113" s="128" cm="1">
        <f t="array" ref="M113">_xlfn.IFS($I113=0,SUMIFS(Data!Y:Y,Data!$AB:$AB,$J113),$I113=1,SUMIFS(Data!Y:Y,Data!$AC:$AC,$J113),$I113=2,SUMIFS(Data!Y:Y,Data!$AD:$AD,$J113),$I113=3,SUMIFS(Data!Y:Y,Data!$AD:$AD,$J113))</f>
        <v>0</v>
      </c>
      <c r="N113" s="128" cm="1">
        <f t="array" ref="N113">_xlfn.IFS($I113=0,SUMIFS(Data!Z:Z,Data!$AB:$AB,$J113),$I113=1,SUMIFS(Data!Z:Z,Data!$AC:$AC,$J113),$I113=2,SUMIFS(Data!Z:Z,Data!$AD:$AD,$J113),$I113=3,SUMIFS(Data!Z:Z,Data!$AD:$AD,$J113))</f>
        <v>0</v>
      </c>
      <c r="O113" s="128" cm="1">
        <f t="array" ref="O113">_xlfn.IFS($I113=0,SUMIFS(Data!AA:AA,Data!$AB:$AB,$J113),$I113=1,SUMIFS(Data!AA:AA,Data!$AC:$AC,$J113),$I113=2,SUMIFS(Data!AA:AA,Data!$AD:$AD,$J113),$I113=3,SUMIFS(Data!AA:AA,Data!$AD:$AD,$J113))</f>
        <v>0</v>
      </c>
    </row>
    <row r="114" spans="9:15">
      <c r="I114">
        <f t="shared" si="2"/>
        <v>3</v>
      </c>
      <c r="J114" s="115" t="s">
        <v>813</v>
      </c>
      <c r="K114" s="120" cm="1">
        <f t="array" ref="K114">_xlfn.IFS($I114=0,SUMIFS(Data!F:F,Data!$AB:$AB,$J114),$I114=1,SUMIFS(Data!F:F,Data!$AC:$AC,$J114),$I114=2,SUMIFS(Data!F:F,Data!$AD:$AD,$J114),I114=3,SUMIFS(Data!F:F,Data!$AD:$AD,$J114))/10^6</f>
        <v>0</v>
      </c>
      <c r="L114" s="127" cm="1">
        <f t="array" ref="L114">_xlfn.IFS($I114=0,SUMIFS(Data!X:X,Data!$AB:$AB,$J114),$I114=1,SUMIFS(Data!X:X,Data!$AC:$AC,$J114),$I114=2,SUMIFS(Data!X:X,Data!$AD:$AD,$J114),$I114=3,SUMIFS(Data!X:X,Data!$AD:$AD,$J114))</f>
        <v>0</v>
      </c>
      <c r="M114" s="127" cm="1">
        <f t="array" ref="M114">_xlfn.IFS($I114=0,SUMIFS(Data!Y:Y,Data!$AB:$AB,$J114),$I114=1,SUMIFS(Data!Y:Y,Data!$AC:$AC,$J114),$I114=2,SUMIFS(Data!Y:Y,Data!$AD:$AD,$J114),$I114=3,SUMIFS(Data!Y:Y,Data!$AD:$AD,$J114))</f>
        <v>0</v>
      </c>
      <c r="N114" s="127" cm="1">
        <f t="array" ref="N114">_xlfn.IFS($I114=0,SUMIFS(Data!Z:Z,Data!$AB:$AB,$J114),$I114=1,SUMIFS(Data!Z:Z,Data!$AC:$AC,$J114),$I114=2,SUMIFS(Data!Z:Z,Data!$AD:$AD,$J114),$I114=3,SUMIFS(Data!Z:Z,Data!$AD:$AD,$J114))</f>
        <v>0</v>
      </c>
      <c r="O114" s="127" cm="1">
        <f t="array" ref="O114">_xlfn.IFS($I114=0,SUMIFS(Data!AA:AA,Data!$AB:$AB,$J114),$I114=1,SUMIFS(Data!AA:AA,Data!$AC:$AC,$J114),$I114=2,SUMIFS(Data!AA:AA,Data!$AD:$AD,$J114),$I114=3,SUMIFS(Data!AA:AA,Data!$AD:$AD,$J114))</f>
        <v>0</v>
      </c>
    </row>
    <row r="115" spans="9:15">
      <c r="I115">
        <f t="shared" si="2"/>
        <v>3</v>
      </c>
      <c r="J115" s="116" t="s">
        <v>815</v>
      </c>
      <c r="K115" s="121" cm="1">
        <f t="array" ref="K115">_xlfn.IFS($I115=0,SUMIFS(Data!F:F,Data!$AB:$AB,$J115),$I115=1,SUMIFS(Data!F:F,Data!$AC:$AC,$J115),$I115=2,SUMIFS(Data!F:F,Data!$AD:$AD,$J115),I115=3,SUMIFS(Data!F:F,Data!$AD:$AD,$J115))/10^6</f>
        <v>0</v>
      </c>
      <c r="L115" s="128" cm="1">
        <f t="array" ref="L115">_xlfn.IFS($I115=0,SUMIFS(Data!X:X,Data!$AB:$AB,$J115),$I115=1,SUMIFS(Data!X:X,Data!$AC:$AC,$J115),$I115=2,SUMIFS(Data!X:X,Data!$AD:$AD,$J115),$I115=3,SUMIFS(Data!X:X,Data!$AD:$AD,$J115))</f>
        <v>0</v>
      </c>
      <c r="M115" s="128" cm="1">
        <f t="array" ref="M115">_xlfn.IFS($I115=0,SUMIFS(Data!Y:Y,Data!$AB:$AB,$J115),$I115=1,SUMIFS(Data!Y:Y,Data!$AC:$AC,$J115),$I115=2,SUMIFS(Data!Y:Y,Data!$AD:$AD,$J115),$I115=3,SUMIFS(Data!Y:Y,Data!$AD:$AD,$J115))</f>
        <v>0</v>
      </c>
      <c r="N115" s="128" cm="1">
        <f t="array" ref="N115">_xlfn.IFS($I115=0,SUMIFS(Data!Z:Z,Data!$AB:$AB,$J115),$I115=1,SUMIFS(Data!Z:Z,Data!$AC:$AC,$J115),$I115=2,SUMIFS(Data!Z:Z,Data!$AD:$AD,$J115),$I115=3,SUMIFS(Data!Z:Z,Data!$AD:$AD,$J115))</f>
        <v>0</v>
      </c>
      <c r="O115" s="128" cm="1">
        <f t="array" ref="O115">_xlfn.IFS($I115=0,SUMIFS(Data!AA:AA,Data!$AB:$AB,$J115),$I115=1,SUMIFS(Data!AA:AA,Data!$AC:$AC,$J115),$I115=2,SUMIFS(Data!AA:AA,Data!$AD:$AD,$J115),$I115=3,SUMIFS(Data!AA:AA,Data!$AD:$AD,$J115))</f>
        <v>0</v>
      </c>
    </row>
    <row r="116" spans="9:15">
      <c r="I116">
        <f t="shared" si="2"/>
        <v>1</v>
      </c>
      <c r="J116" s="133" t="s">
        <v>577</v>
      </c>
      <c r="K116" s="134" cm="1">
        <f t="array" ref="K116">_xlfn.IFS($I116=0,SUMIFS(Data!F:F,Data!$AB:$AB,$J116),$I116=1,SUMIFS(Data!F:F,Data!$AC:$AC,$J116),$I116=2,SUMIFS(Data!F:F,Data!$AD:$AD,$J116),I116=3,SUMIFS(Data!F:F,Data!$AD:$AD,$J116))/10^6</f>
        <v>0</v>
      </c>
      <c r="L116" s="135" cm="1">
        <f t="array" ref="L116">_xlfn.IFS($I116=0,SUMIFS(Data!X:X,Data!$AB:$AB,$J116),$I116=1,SUMIFS(Data!X:X,Data!$AC:$AC,$J116),$I116=2,SUMIFS(Data!X:X,Data!$AD:$AD,$J116),$I116=3,SUMIFS(Data!X:X,Data!$AD:$AD,$J116))</f>
        <v>0</v>
      </c>
      <c r="M116" s="135" cm="1">
        <f t="array" ref="M116">_xlfn.IFS($I116=0,SUMIFS(Data!Y:Y,Data!$AB:$AB,$J116),$I116=1,SUMIFS(Data!Y:Y,Data!$AC:$AC,$J116),$I116=2,SUMIFS(Data!Y:Y,Data!$AD:$AD,$J116),$I116=3,SUMIFS(Data!Y:Y,Data!$AD:$AD,$J116))</f>
        <v>0</v>
      </c>
      <c r="N116" s="135" cm="1">
        <f t="array" ref="N116">_xlfn.IFS($I116=0,SUMIFS(Data!Z:Z,Data!$AB:$AB,$J116),$I116=1,SUMIFS(Data!Z:Z,Data!$AC:$AC,$J116),$I116=2,SUMIFS(Data!Z:Z,Data!$AD:$AD,$J116),$I116=3,SUMIFS(Data!Z:Z,Data!$AD:$AD,$J116))</f>
        <v>0</v>
      </c>
      <c r="O116" s="135" cm="1">
        <f t="array" ref="O116">_xlfn.IFS($I116=0,SUMIFS(Data!AA:AA,Data!$AB:$AB,$J116),$I116=1,SUMIFS(Data!AA:AA,Data!$AC:$AC,$J116),$I116=2,SUMIFS(Data!AA:AA,Data!$AD:$AD,$J116),$I116=3,SUMIFS(Data!AA:AA,Data!$AD:$AD,$J116))</f>
        <v>0</v>
      </c>
    </row>
    <row r="117" spans="9:15">
      <c r="I117">
        <f t="shared" si="2"/>
        <v>3</v>
      </c>
      <c r="J117" s="116" t="s">
        <v>817</v>
      </c>
      <c r="K117" s="121" cm="1">
        <f t="array" ref="K117">_xlfn.IFS($I117=0,SUMIFS(Data!F:F,Data!$AB:$AB,$J117),$I117=1,SUMIFS(Data!F:F,Data!$AC:$AC,$J117),$I117=2,SUMIFS(Data!F:F,Data!$AD:$AD,$J117),I117=3,SUMIFS(Data!F:F,Data!$AD:$AD,$J117))/10^6</f>
        <v>0</v>
      </c>
      <c r="L117" s="128" cm="1">
        <f t="array" ref="L117">_xlfn.IFS($I117=0,SUMIFS(Data!X:X,Data!$AB:$AB,$J117),$I117=1,SUMIFS(Data!X:X,Data!$AC:$AC,$J117),$I117=2,SUMIFS(Data!X:X,Data!$AD:$AD,$J117),$I117=3,SUMIFS(Data!X:X,Data!$AD:$AD,$J117))</f>
        <v>0</v>
      </c>
      <c r="M117" s="128" cm="1">
        <f t="array" ref="M117">_xlfn.IFS($I117=0,SUMIFS(Data!Y:Y,Data!$AB:$AB,$J117),$I117=1,SUMIFS(Data!Y:Y,Data!$AC:$AC,$J117),$I117=2,SUMIFS(Data!Y:Y,Data!$AD:$AD,$J117),$I117=3,SUMIFS(Data!Y:Y,Data!$AD:$AD,$J117))</f>
        <v>0</v>
      </c>
      <c r="N117" s="128" cm="1">
        <f t="array" ref="N117">_xlfn.IFS($I117=0,SUMIFS(Data!Z:Z,Data!$AB:$AB,$J117),$I117=1,SUMIFS(Data!Z:Z,Data!$AC:$AC,$J117),$I117=2,SUMIFS(Data!Z:Z,Data!$AD:$AD,$J117),$I117=3,SUMIFS(Data!Z:Z,Data!$AD:$AD,$J117))</f>
        <v>0</v>
      </c>
      <c r="O117" s="128" cm="1">
        <f t="array" ref="O117">_xlfn.IFS($I117=0,SUMIFS(Data!AA:AA,Data!$AB:$AB,$J117),$I117=1,SUMIFS(Data!AA:AA,Data!$AC:$AC,$J117),$I117=2,SUMIFS(Data!AA:AA,Data!$AD:$AD,$J117),$I117=3,SUMIFS(Data!AA:AA,Data!$AD:$AD,$J117))</f>
        <v>0</v>
      </c>
    </row>
    <row r="118" spans="9:15">
      <c r="I118">
        <f t="shared" si="2"/>
        <v>3</v>
      </c>
      <c r="J118" s="115" t="s">
        <v>819</v>
      </c>
      <c r="K118" s="120" cm="1">
        <f t="array" ref="K118">_xlfn.IFS($I118=0,SUMIFS(Data!F:F,Data!$AB:$AB,$J118),$I118=1,SUMIFS(Data!F:F,Data!$AC:$AC,$J118),$I118=2,SUMIFS(Data!F:F,Data!$AD:$AD,$J118),I118=3,SUMIFS(Data!F:F,Data!$AD:$AD,$J118))/10^6</f>
        <v>0</v>
      </c>
      <c r="L118" s="127" cm="1">
        <f t="array" ref="L118">_xlfn.IFS($I118=0,SUMIFS(Data!X:X,Data!$AB:$AB,$J118),$I118=1,SUMIFS(Data!X:X,Data!$AC:$AC,$J118),$I118=2,SUMIFS(Data!X:X,Data!$AD:$AD,$J118),$I118=3,SUMIFS(Data!X:X,Data!$AD:$AD,$J118))</f>
        <v>0</v>
      </c>
      <c r="M118" s="127" cm="1">
        <f t="array" ref="M118">_xlfn.IFS($I118=0,SUMIFS(Data!Y:Y,Data!$AB:$AB,$J118),$I118=1,SUMIFS(Data!Y:Y,Data!$AC:$AC,$J118),$I118=2,SUMIFS(Data!Y:Y,Data!$AD:$AD,$J118),$I118=3,SUMIFS(Data!Y:Y,Data!$AD:$AD,$J118))</f>
        <v>0</v>
      </c>
      <c r="N118" s="127" cm="1">
        <f t="array" ref="N118">_xlfn.IFS($I118=0,SUMIFS(Data!Z:Z,Data!$AB:$AB,$J118),$I118=1,SUMIFS(Data!Z:Z,Data!$AC:$AC,$J118),$I118=2,SUMIFS(Data!Z:Z,Data!$AD:$AD,$J118),$I118=3,SUMIFS(Data!Z:Z,Data!$AD:$AD,$J118))</f>
        <v>0</v>
      </c>
      <c r="O118" s="127" cm="1">
        <f t="array" ref="O118">_xlfn.IFS($I118=0,SUMIFS(Data!AA:AA,Data!$AB:$AB,$J118),$I118=1,SUMIFS(Data!AA:AA,Data!$AC:$AC,$J118),$I118=2,SUMIFS(Data!AA:AA,Data!$AD:$AD,$J118),$I118=3,SUMIFS(Data!AA:AA,Data!$AD:$AD,$J118))</f>
        <v>0</v>
      </c>
    </row>
    <row r="119" spans="9:15">
      <c r="I119">
        <f t="shared" si="2"/>
        <v>3</v>
      </c>
      <c r="J119" s="116" t="s">
        <v>821</v>
      </c>
      <c r="K119" s="121" cm="1">
        <f t="array" ref="K119">_xlfn.IFS($I119=0,SUMIFS(Data!F:F,Data!$AB:$AB,$J119),$I119=1,SUMIFS(Data!F:F,Data!$AC:$AC,$J119),$I119=2,SUMIFS(Data!F:F,Data!$AD:$AD,$J119),I119=3,SUMIFS(Data!F:F,Data!$AD:$AD,$J119))/10^6</f>
        <v>0</v>
      </c>
      <c r="L119" s="128" cm="1">
        <f t="array" ref="L119">_xlfn.IFS($I119=0,SUMIFS(Data!X:X,Data!$AB:$AB,$J119),$I119=1,SUMIFS(Data!X:X,Data!$AC:$AC,$J119),$I119=2,SUMIFS(Data!X:X,Data!$AD:$AD,$J119),$I119=3,SUMIFS(Data!X:X,Data!$AD:$AD,$J119))</f>
        <v>0</v>
      </c>
      <c r="M119" s="128" cm="1">
        <f t="array" ref="M119">_xlfn.IFS($I119=0,SUMIFS(Data!Y:Y,Data!$AB:$AB,$J119),$I119=1,SUMIFS(Data!Y:Y,Data!$AC:$AC,$J119),$I119=2,SUMIFS(Data!Y:Y,Data!$AD:$AD,$J119),$I119=3,SUMIFS(Data!Y:Y,Data!$AD:$AD,$J119))</f>
        <v>0</v>
      </c>
      <c r="N119" s="128" cm="1">
        <f t="array" ref="N119">_xlfn.IFS($I119=0,SUMIFS(Data!Z:Z,Data!$AB:$AB,$J119),$I119=1,SUMIFS(Data!Z:Z,Data!$AC:$AC,$J119),$I119=2,SUMIFS(Data!Z:Z,Data!$AD:$AD,$J119),$I119=3,SUMIFS(Data!Z:Z,Data!$AD:$AD,$J119))</f>
        <v>0</v>
      </c>
      <c r="O119" s="128" cm="1">
        <f t="array" ref="O119">_xlfn.IFS($I119=0,SUMIFS(Data!AA:AA,Data!$AB:$AB,$J119),$I119=1,SUMIFS(Data!AA:AA,Data!$AC:$AC,$J119),$I119=2,SUMIFS(Data!AA:AA,Data!$AD:$AD,$J119),$I119=3,SUMIFS(Data!AA:AA,Data!$AD:$AD,$J119))</f>
        <v>0</v>
      </c>
    </row>
    <row r="120" spans="9:15">
      <c r="I120">
        <f t="shared" si="2"/>
        <v>3</v>
      </c>
      <c r="J120" s="115" t="s">
        <v>823</v>
      </c>
      <c r="K120" s="120" cm="1">
        <f t="array" ref="K120">_xlfn.IFS($I120=0,SUMIFS(Data!F:F,Data!$AB:$AB,$J120),$I120=1,SUMIFS(Data!F:F,Data!$AC:$AC,$J120),$I120=2,SUMIFS(Data!F:F,Data!$AD:$AD,$J120),I120=3,SUMIFS(Data!F:F,Data!$AD:$AD,$J120))/10^6</f>
        <v>0</v>
      </c>
      <c r="L120" s="127" cm="1">
        <f t="array" ref="L120">_xlfn.IFS($I120=0,SUMIFS(Data!X:X,Data!$AB:$AB,$J120),$I120=1,SUMIFS(Data!X:X,Data!$AC:$AC,$J120),$I120=2,SUMIFS(Data!X:X,Data!$AD:$AD,$J120),$I120=3,SUMIFS(Data!X:X,Data!$AD:$AD,$J120))</f>
        <v>0</v>
      </c>
      <c r="M120" s="127" cm="1">
        <f t="array" ref="M120">_xlfn.IFS($I120=0,SUMIFS(Data!Y:Y,Data!$AB:$AB,$J120),$I120=1,SUMIFS(Data!Y:Y,Data!$AC:$AC,$J120),$I120=2,SUMIFS(Data!Y:Y,Data!$AD:$AD,$J120),$I120=3,SUMIFS(Data!Y:Y,Data!$AD:$AD,$J120))</f>
        <v>0</v>
      </c>
      <c r="N120" s="127" cm="1">
        <f t="array" ref="N120">_xlfn.IFS($I120=0,SUMIFS(Data!Z:Z,Data!$AB:$AB,$J120),$I120=1,SUMIFS(Data!Z:Z,Data!$AC:$AC,$J120),$I120=2,SUMIFS(Data!Z:Z,Data!$AD:$AD,$J120),$I120=3,SUMIFS(Data!Z:Z,Data!$AD:$AD,$J120))</f>
        <v>0</v>
      </c>
      <c r="O120" s="127" cm="1">
        <f t="array" ref="O120">_xlfn.IFS($I120=0,SUMIFS(Data!AA:AA,Data!$AB:$AB,$J120),$I120=1,SUMIFS(Data!AA:AA,Data!$AC:$AC,$J120),$I120=2,SUMIFS(Data!AA:AA,Data!$AD:$AD,$J120),$I120=3,SUMIFS(Data!AA:AA,Data!$AD:$AD,$J120))</f>
        <v>0</v>
      </c>
    </row>
    <row r="121" spans="9:15">
      <c r="I121">
        <f t="shared" si="2"/>
        <v>3</v>
      </c>
      <c r="J121" s="116" t="s">
        <v>825</v>
      </c>
      <c r="K121" s="121" cm="1">
        <f t="array" ref="K121">_xlfn.IFS($I121=0,SUMIFS(Data!F:F,Data!$AB:$AB,$J121),$I121=1,SUMIFS(Data!F:F,Data!$AC:$AC,$J121),$I121=2,SUMIFS(Data!F:F,Data!$AD:$AD,$J121),I121=3,SUMIFS(Data!F:F,Data!$AD:$AD,$J121))/10^6</f>
        <v>0</v>
      </c>
      <c r="L121" s="128" cm="1">
        <f t="array" ref="L121">_xlfn.IFS($I121=0,SUMIFS(Data!X:X,Data!$AB:$AB,$J121),$I121=1,SUMIFS(Data!X:X,Data!$AC:$AC,$J121),$I121=2,SUMIFS(Data!X:X,Data!$AD:$AD,$J121),$I121=3,SUMIFS(Data!X:X,Data!$AD:$AD,$J121))</f>
        <v>0</v>
      </c>
      <c r="M121" s="128" cm="1">
        <f t="array" ref="M121">_xlfn.IFS($I121=0,SUMIFS(Data!Y:Y,Data!$AB:$AB,$J121),$I121=1,SUMIFS(Data!Y:Y,Data!$AC:$AC,$J121),$I121=2,SUMIFS(Data!Y:Y,Data!$AD:$AD,$J121),$I121=3,SUMIFS(Data!Y:Y,Data!$AD:$AD,$J121))</f>
        <v>0</v>
      </c>
      <c r="N121" s="128" cm="1">
        <f t="array" ref="N121">_xlfn.IFS($I121=0,SUMIFS(Data!Z:Z,Data!$AB:$AB,$J121),$I121=1,SUMIFS(Data!Z:Z,Data!$AC:$AC,$J121),$I121=2,SUMIFS(Data!Z:Z,Data!$AD:$AD,$J121),$I121=3,SUMIFS(Data!Z:Z,Data!$AD:$AD,$J121))</f>
        <v>0</v>
      </c>
      <c r="O121" s="128" cm="1">
        <f t="array" ref="O121">_xlfn.IFS($I121=0,SUMIFS(Data!AA:AA,Data!$AB:$AB,$J121),$I121=1,SUMIFS(Data!AA:AA,Data!$AC:$AC,$J121),$I121=2,SUMIFS(Data!AA:AA,Data!$AD:$AD,$J121),$I121=3,SUMIFS(Data!AA:AA,Data!$AD:$AD,$J121))</f>
        <v>0</v>
      </c>
    </row>
    <row r="122" spans="9:15">
      <c r="I122">
        <f t="shared" si="2"/>
        <v>3</v>
      </c>
      <c r="J122" s="115" t="s">
        <v>827</v>
      </c>
      <c r="K122" s="120" cm="1">
        <f t="array" ref="K122">_xlfn.IFS($I122=0,SUMIFS(Data!F:F,Data!$AB:$AB,$J122),$I122=1,SUMIFS(Data!F:F,Data!$AC:$AC,$J122),$I122=2,SUMIFS(Data!F:F,Data!$AD:$AD,$J122),I122=3,SUMIFS(Data!F:F,Data!$AD:$AD,$J122))/10^6</f>
        <v>0</v>
      </c>
      <c r="L122" s="127" cm="1">
        <f t="array" ref="L122">_xlfn.IFS($I122=0,SUMIFS(Data!X:X,Data!$AB:$AB,$J122),$I122=1,SUMIFS(Data!X:X,Data!$AC:$AC,$J122),$I122=2,SUMIFS(Data!X:X,Data!$AD:$AD,$J122),$I122=3,SUMIFS(Data!X:X,Data!$AD:$AD,$J122))</f>
        <v>0</v>
      </c>
      <c r="M122" s="127" cm="1">
        <f t="array" ref="M122">_xlfn.IFS($I122=0,SUMIFS(Data!Y:Y,Data!$AB:$AB,$J122),$I122=1,SUMIFS(Data!Y:Y,Data!$AC:$AC,$J122),$I122=2,SUMIFS(Data!Y:Y,Data!$AD:$AD,$J122),$I122=3,SUMIFS(Data!Y:Y,Data!$AD:$AD,$J122))</f>
        <v>0</v>
      </c>
      <c r="N122" s="127" cm="1">
        <f t="array" ref="N122">_xlfn.IFS($I122=0,SUMIFS(Data!Z:Z,Data!$AB:$AB,$J122),$I122=1,SUMIFS(Data!Z:Z,Data!$AC:$AC,$J122),$I122=2,SUMIFS(Data!Z:Z,Data!$AD:$AD,$J122),$I122=3,SUMIFS(Data!Z:Z,Data!$AD:$AD,$J122))</f>
        <v>0</v>
      </c>
      <c r="O122" s="127" cm="1">
        <f t="array" ref="O122">_xlfn.IFS($I122=0,SUMIFS(Data!AA:AA,Data!$AB:$AB,$J122),$I122=1,SUMIFS(Data!AA:AA,Data!$AC:$AC,$J122),$I122=2,SUMIFS(Data!AA:AA,Data!$AD:$AD,$J122),$I122=3,SUMIFS(Data!AA:AA,Data!$AD:$AD,$J122))</f>
        <v>0</v>
      </c>
    </row>
    <row r="123" spans="9:15">
      <c r="I123">
        <f t="shared" si="2"/>
        <v>3</v>
      </c>
      <c r="J123" s="116" t="s">
        <v>829</v>
      </c>
      <c r="K123" s="121" cm="1">
        <f t="array" ref="K123">_xlfn.IFS($I123=0,SUMIFS(Data!F:F,Data!$AB:$AB,$J123),$I123=1,SUMIFS(Data!F:F,Data!$AC:$AC,$J123),$I123=2,SUMIFS(Data!F:F,Data!$AD:$AD,$J123),I123=3,SUMIFS(Data!F:F,Data!$AD:$AD,$J123))/10^6</f>
        <v>0</v>
      </c>
      <c r="L123" s="128" cm="1">
        <f t="array" ref="L123">_xlfn.IFS($I123=0,SUMIFS(Data!X:X,Data!$AB:$AB,$J123),$I123=1,SUMIFS(Data!X:X,Data!$AC:$AC,$J123),$I123=2,SUMIFS(Data!X:X,Data!$AD:$AD,$J123),$I123=3,SUMIFS(Data!X:X,Data!$AD:$AD,$J123))</f>
        <v>0</v>
      </c>
      <c r="M123" s="128" cm="1">
        <f t="array" ref="M123">_xlfn.IFS($I123=0,SUMIFS(Data!Y:Y,Data!$AB:$AB,$J123),$I123=1,SUMIFS(Data!Y:Y,Data!$AC:$AC,$J123),$I123=2,SUMIFS(Data!Y:Y,Data!$AD:$AD,$J123),$I123=3,SUMIFS(Data!Y:Y,Data!$AD:$AD,$J123))</f>
        <v>0</v>
      </c>
      <c r="N123" s="128" cm="1">
        <f t="array" ref="N123">_xlfn.IFS($I123=0,SUMIFS(Data!Z:Z,Data!$AB:$AB,$J123),$I123=1,SUMIFS(Data!Z:Z,Data!$AC:$AC,$J123),$I123=2,SUMIFS(Data!Z:Z,Data!$AD:$AD,$J123),$I123=3,SUMIFS(Data!Z:Z,Data!$AD:$AD,$J123))</f>
        <v>0</v>
      </c>
      <c r="O123" s="128" cm="1">
        <f t="array" ref="O123">_xlfn.IFS($I123=0,SUMIFS(Data!AA:AA,Data!$AB:$AB,$J123),$I123=1,SUMIFS(Data!AA:AA,Data!$AC:$AC,$J123),$I123=2,SUMIFS(Data!AA:AA,Data!$AD:$AD,$J123),$I123=3,SUMIFS(Data!AA:AA,Data!$AD:$AD,$J123))</f>
        <v>0</v>
      </c>
    </row>
    <row r="124" spans="9:15">
      <c r="I124">
        <f t="shared" si="2"/>
        <v>1</v>
      </c>
      <c r="J124" s="133" t="s">
        <v>165</v>
      </c>
      <c r="K124" s="134" cm="1">
        <f t="array" ref="K124">_xlfn.IFS($I124=0,SUMIFS(Data!F:F,Data!$AB:$AB,$J124),$I124=1,SUMIFS(Data!F:F,Data!$AC:$AC,$J124),$I124=2,SUMIFS(Data!F:F,Data!$AD:$AD,$J124),I124=3,SUMIFS(Data!F:F,Data!$AD:$AD,$J124))/10^6</f>
        <v>0</v>
      </c>
      <c r="L124" s="135" cm="1">
        <f t="array" ref="L124">_xlfn.IFS($I124=0,SUMIFS(Data!X:X,Data!$AB:$AB,$J124),$I124=1,SUMIFS(Data!X:X,Data!$AC:$AC,$J124),$I124=2,SUMIFS(Data!X:X,Data!$AD:$AD,$J124),$I124=3,SUMIFS(Data!X:X,Data!$AD:$AD,$J124))</f>
        <v>0</v>
      </c>
      <c r="M124" s="135" cm="1">
        <f t="array" ref="M124">_xlfn.IFS($I124=0,SUMIFS(Data!Y:Y,Data!$AB:$AB,$J124),$I124=1,SUMIFS(Data!Y:Y,Data!$AC:$AC,$J124),$I124=2,SUMIFS(Data!Y:Y,Data!$AD:$AD,$J124),$I124=3,SUMIFS(Data!Y:Y,Data!$AD:$AD,$J124))</f>
        <v>0</v>
      </c>
      <c r="N124" s="135" cm="1">
        <f t="array" ref="N124">_xlfn.IFS($I124=0,SUMIFS(Data!Z:Z,Data!$AB:$AB,$J124),$I124=1,SUMIFS(Data!Z:Z,Data!$AC:$AC,$J124),$I124=2,SUMIFS(Data!Z:Z,Data!$AD:$AD,$J124),$I124=3,SUMIFS(Data!Z:Z,Data!$AD:$AD,$J124))</f>
        <v>0</v>
      </c>
      <c r="O124" s="135" cm="1">
        <f t="array" ref="O124">_xlfn.IFS($I124=0,SUMIFS(Data!AA:AA,Data!$AB:$AB,$J124),$I124=1,SUMIFS(Data!AA:AA,Data!$AC:$AC,$J124),$I124=2,SUMIFS(Data!AA:AA,Data!$AD:$AD,$J124),$I124=3,SUMIFS(Data!AA:AA,Data!$AD:$AD,$J124))</f>
        <v>0</v>
      </c>
    </row>
    <row r="125" spans="9:15">
      <c r="I125">
        <f t="shared" si="2"/>
        <v>3</v>
      </c>
      <c r="J125" s="116" t="s">
        <v>831</v>
      </c>
      <c r="K125" s="121" cm="1">
        <f t="array" ref="K125">_xlfn.IFS($I125=0,SUMIFS(Data!F:F,Data!$AB:$AB,$J125),$I125=1,SUMIFS(Data!F:F,Data!$AC:$AC,$J125),$I125=2,SUMIFS(Data!F:F,Data!$AD:$AD,$J125),I125=3,SUMIFS(Data!F:F,Data!$AD:$AD,$J125))/10^6</f>
        <v>0</v>
      </c>
      <c r="L125" s="128" cm="1">
        <f t="array" ref="L125">_xlfn.IFS($I125=0,SUMIFS(Data!X:X,Data!$AB:$AB,$J125),$I125=1,SUMIFS(Data!X:X,Data!$AC:$AC,$J125),$I125=2,SUMIFS(Data!X:X,Data!$AD:$AD,$J125),$I125=3,SUMIFS(Data!X:X,Data!$AD:$AD,$J125))</f>
        <v>0</v>
      </c>
      <c r="M125" s="128" cm="1">
        <f t="array" ref="M125">_xlfn.IFS($I125=0,SUMIFS(Data!Y:Y,Data!$AB:$AB,$J125),$I125=1,SUMIFS(Data!Y:Y,Data!$AC:$AC,$J125),$I125=2,SUMIFS(Data!Y:Y,Data!$AD:$AD,$J125),$I125=3,SUMIFS(Data!Y:Y,Data!$AD:$AD,$J125))</f>
        <v>0</v>
      </c>
      <c r="N125" s="128" cm="1">
        <f t="array" ref="N125">_xlfn.IFS($I125=0,SUMIFS(Data!Z:Z,Data!$AB:$AB,$J125),$I125=1,SUMIFS(Data!Z:Z,Data!$AC:$AC,$J125),$I125=2,SUMIFS(Data!Z:Z,Data!$AD:$AD,$J125),$I125=3,SUMIFS(Data!Z:Z,Data!$AD:$AD,$J125))</f>
        <v>0</v>
      </c>
      <c r="O125" s="128" cm="1">
        <f t="array" ref="O125">_xlfn.IFS($I125=0,SUMIFS(Data!AA:AA,Data!$AB:$AB,$J125),$I125=1,SUMIFS(Data!AA:AA,Data!$AC:$AC,$J125),$I125=2,SUMIFS(Data!AA:AA,Data!$AD:$AD,$J125),$I125=3,SUMIFS(Data!AA:AA,Data!$AD:$AD,$J125))</f>
        <v>0</v>
      </c>
    </row>
    <row r="126" spans="9:15">
      <c r="I126">
        <f t="shared" si="2"/>
        <v>3</v>
      </c>
      <c r="J126" s="115" t="s">
        <v>833</v>
      </c>
      <c r="K126" s="120" cm="1">
        <f t="array" ref="K126">_xlfn.IFS($I126=0,SUMIFS(Data!F:F,Data!$AB:$AB,$J126),$I126=1,SUMIFS(Data!F:F,Data!$AC:$AC,$J126),$I126=2,SUMIFS(Data!F:F,Data!$AD:$AD,$J126),I126=3,SUMIFS(Data!F:F,Data!$AD:$AD,$J126))/10^6</f>
        <v>0</v>
      </c>
      <c r="L126" s="127" cm="1">
        <f t="array" ref="L126">_xlfn.IFS($I126=0,SUMIFS(Data!X:X,Data!$AB:$AB,$J126),$I126=1,SUMIFS(Data!X:X,Data!$AC:$AC,$J126),$I126=2,SUMIFS(Data!X:X,Data!$AD:$AD,$J126),$I126=3,SUMIFS(Data!X:X,Data!$AD:$AD,$J126))</f>
        <v>0</v>
      </c>
      <c r="M126" s="127" cm="1">
        <f t="array" ref="M126">_xlfn.IFS($I126=0,SUMIFS(Data!Y:Y,Data!$AB:$AB,$J126),$I126=1,SUMIFS(Data!Y:Y,Data!$AC:$AC,$J126),$I126=2,SUMIFS(Data!Y:Y,Data!$AD:$AD,$J126),$I126=3,SUMIFS(Data!Y:Y,Data!$AD:$AD,$J126))</f>
        <v>0</v>
      </c>
      <c r="N126" s="127" cm="1">
        <f t="array" ref="N126">_xlfn.IFS($I126=0,SUMIFS(Data!Z:Z,Data!$AB:$AB,$J126),$I126=1,SUMIFS(Data!Z:Z,Data!$AC:$AC,$J126),$I126=2,SUMIFS(Data!Z:Z,Data!$AD:$AD,$J126),$I126=3,SUMIFS(Data!Z:Z,Data!$AD:$AD,$J126))</f>
        <v>0</v>
      </c>
      <c r="O126" s="127" cm="1">
        <f t="array" ref="O126">_xlfn.IFS($I126=0,SUMIFS(Data!AA:AA,Data!$AB:$AB,$J126),$I126=1,SUMIFS(Data!AA:AA,Data!$AC:$AC,$J126),$I126=2,SUMIFS(Data!AA:AA,Data!$AD:$AD,$J126),$I126=3,SUMIFS(Data!AA:AA,Data!$AD:$AD,$J126))</f>
        <v>0</v>
      </c>
    </row>
    <row r="127" spans="9:15">
      <c r="I127">
        <f t="shared" si="2"/>
        <v>3</v>
      </c>
      <c r="J127" s="116" t="s">
        <v>835</v>
      </c>
      <c r="K127" s="121" cm="1">
        <f t="array" ref="K127">_xlfn.IFS($I127=0,SUMIFS(Data!F:F,Data!$AB:$AB,$J127),$I127=1,SUMIFS(Data!F:F,Data!$AC:$AC,$J127),$I127=2,SUMIFS(Data!F:F,Data!$AD:$AD,$J127),I127=3,SUMIFS(Data!F:F,Data!$AD:$AD,$J127))/10^6</f>
        <v>0</v>
      </c>
      <c r="L127" s="128" cm="1">
        <f t="array" ref="L127">_xlfn.IFS($I127=0,SUMIFS(Data!X:X,Data!$AB:$AB,$J127),$I127=1,SUMIFS(Data!X:X,Data!$AC:$AC,$J127),$I127=2,SUMIFS(Data!X:X,Data!$AD:$AD,$J127),$I127=3,SUMIFS(Data!X:X,Data!$AD:$AD,$J127))</f>
        <v>0</v>
      </c>
      <c r="M127" s="128" cm="1">
        <f t="array" ref="M127">_xlfn.IFS($I127=0,SUMIFS(Data!Y:Y,Data!$AB:$AB,$J127),$I127=1,SUMIFS(Data!Y:Y,Data!$AC:$AC,$J127),$I127=2,SUMIFS(Data!Y:Y,Data!$AD:$AD,$J127),$I127=3,SUMIFS(Data!Y:Y,Data!$AD:$AD,$J127))</f>
        <v>0</v>
      </c>
      <c r="N127" s="128" cm="1">
        <f t="array" ref="N127">_xlfn.IFS($I127=0,SUMIFS(Data!Z:Z,Data!$AB:$AB,$J127),$I127=1,SUMIFS(Data!Z:Z,Data!$AC:$AC,$J127),$I127=2,SUMIFS(Data!Z:Z,Data!$AD:$AD,$J127),$I127=3,SUMIFS(Data!Z:Z,Data!$AD:$AD,$J127))</f>
        <v>0</v>
      </c>
      <c r="O127" s="128" cm="1">
        <f t="array" ref="O127">_xlfn.IFS($I127=0,SUMIFS(Data!AA:AA,Data!$AB:$AB,$J127),$I127=1,SUMIFS(Data!AA:AA,Data!$AC:$AC,$J127),$I127=2,SUMIFS(Data!AA:AA,Data!$AD:$AD,$J127),$I127=3,SUMIFS(Data!AA:AA,Data!$AD:$AD,$J127))</f>
        <v>0</v>
      </c>
    </row>
    <row r="128" spans="9:15">
      <c r="I128">
        <f t="shared" si="2"/>
        <v>3</v>
      </c>
      <c r="J128" s="115" t="s">
        <v>837</v>
      </c>
      <c r="K128" s="120" cm="1">
        <f t="array" ref="K128">_xlfn.IFS($I128=0,SUMIFS(Data!F:F,Data!$AB:$AB,$J128),$I128=1,SUMIFS(Data!F:F,Data!$AC:$AC,$J128),$I128=2,SUMIFS(Data!F:F,Data!$AD:$AD,$J128),I128=3,SUMIFS(Data!F:F,Data!$AD:$AD,$J128))/10^6</f>
        <v>0</v>
      </c>
      <c r="L128" s="127" cm="1">
        <f t="array" ref="L128">_xlfn.IFS($I128=0,SUMIFS(Data!X:X,Data!$AB:$AB,$J128),$I128=1,SUMIFS(Data!X:X,Data!$AC:$AC,$J128),$I128=2,SUMIFS(Data!X:X,Data!$AD:$AD,$J128),$I128=3,SUMIFS(Data!X:X,Data!$AD:$AD,$J128))</f>
        <v>0</v>
      </c>
      <c r="M128" s="127" cm="1">
        <f t="array" ref="M128">_xlfn.IFS($I128=0,SUMIFS(Data!Y:Y,Data!$AB:$AB,$J128),$I128=1,SUMIFS(Data!Y:Y,Data!$AC:$AC,$J128),$I128=2,SUMIFS(Data!Y:Y,Data!$AD:$AD,$J128),$I128=3,SUMIFS(Data!Y:Y,Data!$AD:$AD,$J128))</f>
        <v>0</v>
      </c>
      <c r="N128" s="127" cm="1">
        <f t="array" ref="N128">_xlfn.IFS($I128=0,SUMIFS(Data!Z:Z,Data!$AB:$AB,$J128),$I128=1,SUMIFS(Data!Z:Z,Data!$AC:$AC,$J128),$I128=2,SUMIFS(Data!Z:Z,Data!$AD:$AD,$J128),$I128=3,SUMIFS(Data!Z:Z,Data!$AD:$AD,$J128))</f>
        <v>0</v>
      </c>
      <c r="O128" s="127" cm="1">
        <f t="array" ref="O128">_xlfn.IFS($I128=0,SUMIFS(Data!AA:AA,Data!$AB:$AB,$J128),$I128=1,SUMIFS(Data!AA:AA,Data!$AC:$AC,$J128),$I128=2,SUMIFS(Data!AA:AA,Data!$AD:$AD,$J128),$I128=3,SUMIFS(Data!AA:AA,Data!$AD:$AD,$J128))</f>
        <v>0</v>
      </c>
    </row>
    <row r="129" spans="9:15">
      <c r="I129">
        <f t="shared" si="2"/>
        <v>3</v>
      </c>
      <c r="J129" s="116" t="s">
        <v>839</v>
      </c>
      <c r="K129" s="121" cm="1">
        <f t="array" ref="K129">_xlfn.IFS($I129=0,SUMIFS(Data!F:F,Data!$AB:$AB,$J129),$I129=1,SUMIFS(Data!F:F,Data!$AC:$AC,$J129),$I129=2,SUMIFS(Data!F:F,Data!$AD:$AD,$J129),I129=3,SUMIFS(Data!F:F,Data!$AD:$AD,$J129))/10^6</f>
        <v>0</v>
      </c>
      <c r="L129" s="128" cm="1">
        <f t="array" ref="L129">_xlfn.IFS($I129=0,SUMIFS(Data!X:X,Data!$AB:$AB,$J129),$I129=1,SUMIFS(Data!X:X,Data!$AC:$AC,$J129),$I129=2,SUMIFS(Data!X:X,Data!$AD:$AD,$J129),$I129=3,SUMIFS(Data!X:X,Data!$AD:$AD,$J129))</f>
        <v>0</v>
      </c>
      <c r="M129" s="128" cm="1">
        <f t="array" ref="M129">_xlfn.IFS($I129=0,SUMIFS(Data!Y:Y,Data!$AB:$AB,$J129),$I129=1,SUMIFS(Data!Y:Y,Data!$AC:$AC,$J129),$I129=2,SUMIFS(Data!Y:Y,Data!$AD:$AD,$J129),$I129=3,SUMIFS(Data!Y:Y,Data!$AD:$AD,$J129))</f>
        <v>0</v>
      </c>
      <c r="N129" s="128" cm="1">
        <f t="array" ref="N129">_xlfn.IFS($I129=0,SUMIFS(Data!Z:Z,Data!$AB:$AB,$J129),$I129=1,SUMIFS(Data!Z:Z,Data!$AC:$AC,$J129),$I129=2,SUMIFS(Data!Z:Z,Data!$AD:$AD,$J129),$I129=3,SUMIFS(Data!Z:Z,Data!$AD:$AD,$J129))</f>
        <v>0</v>
      </c>
      <c r="O129" s="128" cm="1">
        <f t="array" ref="O129">_xlfn.IFS($I129=0,SUMIFS(Data!AA:AA,Data!$AB:$AB,$J129),$I129=1,SUMIFS(Data!AA:AA,Data!$AC:$AC,$J129),$I129=2,SUMIFS(Data!AA:AA,Data!$AD:$AD,$J129),$I129=3,SUMIFS(Data!AA:AA,Data!$AD:$AD,$J129))</f>
        <v>0</v>
      </c>
    </row>
    <row r="130" spans="9:15">
      <c r="I130">
        <f t="shared" si="2"/>
        <v>1</v>
      </c>
      <c r="J130" s="133" t="s">
        <v>584</v>
      </c>
      <c r="K130" s="134" cm="1">
        <f t="array" ref="K130">_xlfn.IFS($I130=0,SUMIFS(Data!F:F,Data!$AB:$AB,$J130),$I130=1,SUMIFS(Data!F:F,Data!$AC:$AC,$J130),$I130=2,SUMIFS(Data!F:F,Data!$AD:$AD,$J130),I130=3,SUMIFS(Data!F:F,Data!$AD:$AD,$J130))/10^6</f>
        <v>0</v>
      </c>
      <c r="L130" s="135" cm="1">
        <f t="array" ref="L130">_xlfn.IFS($I130=0,SUMIFS(Data!X:X,Data!$AB:$AB,$J130),$I130=1,SUMIFS(Data!X:X,Data!$AC:$AC,$J130),$I130=2,SUMIFS(Data!X:X,Data!$AD:$AD,$J130),$I130=3,SUMIFS(Data!X:X,Data!$AD:$AD,$J130))</f>
        <v>0</v>
      </c>
      <c r="M130" s="135" cm="1">
        <f t="array" ref="M130">_xlfn.IFS($I130=0,SUMIFS(Data!Y:Y,Data!$AB:$AB,$J130),$I130=1,SUMIFS(Data!Y:Y,Data!$AC:$AC,$J130),$I130=2,SUMIFS(Data!Y:Y,Data!$AD:$AD,$J130),$I130=3,SUMIFS(Data!Y:Y,Data!$AD:$AD,$J130))</f>
        <v>0</v>
      </c>
      <c r="N130" s="135" cm="1">
        <f t="array" ref="N130">_xlfn.IFS($I130=0,SUMIFS(Data!Z:Z,Data!$AB:$AB,$J130),$I130=1,SUMIFS(Data!Z:Z,Data!$AC:$AC,$J130),$I130=2,SUMIFS(Data!Z:Z,Data!$AD:$AD,$J130),$I130=3,SUMIFS(Data!Z:Z,Data!$AD:$AD,$J130))</f>
        <v>0</v>
      </c>
      <c r="O130" s="135" cm="1">
        <f t="array" ref="O130">_xlfn.IFS($I130=0,SUMIFS(Data!AA:AA,Data!$AB:$AB,$J130),$I130=1,SUMIFS(Data!AA:AA,Data!$AC:$AC,$J130),$I130=2,SUMIFS(Data!AA:AA,Data!$AD:$AD,$J130),$I130=3,SUMIFS(Data!AA:AA,Data!$AD:$AD,$J130))</f>
        <v>0</v>
      </c>
    </row>
    <row r="131" spans="9:15">
      <c r="I131">
        <f t="shared" si="2"/>
        <v>3</v>
      </c>
      <c r="J131" s="116" t="s">
        <v>841</v>
      </c>
      <c r="K131" s="121" cm="1">
        <f t="array" ref="K131">_xlfn.IFS($I131=0,SUMIFS(Data!F:F,Data!$AB:$AB,$J131),$I131=1,SUMIFS(Data!F:F,Data!$AC:$AC,$J131),$I131=2,SUMIFS(Data!F:F,Data!$AD:$AD,$J131),I131=3,SUMIFS(Data!F:F,Data!$AD:$AD,$J131))/10^6</f>
        <v>0</v>
      </c>
      <c r="L131" s="128" cm="1">
        <f t="array" ref="L131">_xlfn.IFS($I131=0,SUMIFS(Data!X:X,Data!$AB:$AB,$J131),$I131=1,SUMIFS(Data!X:X,Data!$AC:$AC,$J131),$I131=2,SUMIFS(Data!X:X,Data!$AD:$AD,$J131),$I131=3,SUMIFS(Data!X:X,Data!$AD:$AD,$J131))</f>
        <v>0</v>
      </c>
      <c r="M131" s="128" cm="1">
        <f t="array" ref="M131">_xlfn.IFS($I131=0,SUMIFS(Data!Y:Y,Data!$AB:$AB,$J131),$I131=1,SUMIFS(Data!Y:Y,Data!$AC:$AC,$J131),$I131=2,SUMIFS(Data!Y:Y,Data!$AD:$AD,$J131),$I131=3,SUMIFS(Data!Y:Y,Data!$AD:$AD,$J131))</f>
        <v>0</v>
      </c>
      <c r="N131" s="128" cm="1">
        <f t="array" ref="N131">_xlfn.IFS($I131=0,SUMIFS(Data!Z:Z,Data!$AB:$AB,$J131),$I131=1,SUMIFS(Data!Z:Z,Data!$AC:$AC,$J131),$I131=2,SUMIFS(Data!Z:Z,Data!$AD:$AD,$J131),$I131=3,SUMIFS(Data!Z:Z,Data!$AD:$AD,$J131))</f>
        <v>0</v>
      </c>
      <c r="O131" s="128" cm="1">
        <f t="array" ref="O131">_xlfn.IFS($I131=0,SUMIFS(Data!AA:AA,Data!$AB:$AB,$J131),$I131=1,SUMIFS(Data!AA:AA,Data!$AC:$AC,$J131),$I131=2,SUMIFS(Data!AA:AA,Data!$AD:$AD,$J131),$I131=3,SUMIFS(Data!AA:AA,Data!$AD:$AD,$J131))</f>
        <v>0</v>
      </c>
    </row>
    <row r="132" spans="9:15">
      <c r="I132">
        <f t="shared" si="2"/>
        <v>3</v>
      </c>
      <c r="J132" s="115" t="s">
        <v>843</v>
      </c>
      <c r="K132" s="120" cm="1">
        <f t="array" ref="K132">_xlfn.IFS($I132=0,SUMIFS(Data!F:F,Data!$AB:$AB,$J132),$I132=1,SUMIFS(Data!F:F,Data!$AC:$AC,$J132),$I132=2,SUMIFS(Data!F:F,Data!$AD:$AD,$J132),I132=3,SUMIFS(Data!F:F,Data!$AD:$AD,$J132))/10^6</f>
        <v>0</v>
      </c>
      <c r="L132" s="127" cm="1">
        <f t="array" ref="L132">_xlfn.IFS($I132=0,SUMIFS(Data!X:X,Data!$AB:$AB,$J132),$I132=1,SUMIFS(Data!X:X,Data!$AC:$AC,$J132),$I132=2,SUMIFS(Data!X:X,Data!$AD:$AD,$J132),$I132=3,SUMIFS(Data!X:X,Data!$AD:$AD,$J132))</f>
        <v>0</v>
      </c>
      <c r="M132" s="127" cm="1">
        <f t="array" ref="M132">_xlfn.IFS($I132=0,SUMIFS(Data!Y:Y,Data!$AB:$AB,$J132),$I132=1,SUMIFS(Data!Y:Y,Data!$AC:$AC,$J132),$I132=2,SUMIFS(Data!Y:Y,Data!$AD:$AD,$J132),$I132=3,SUMIFS(Data!Y:Y,Data!$AD:$AD,$J132))</f>
        <v>0</v>
      </c>
      <c r="N132" s="127" cm="1">
        <f t="array" ref="N132">_xlfn.IFS($I132=0,SUMIFS(Data!Z:Z,Data!$AB:$AB,$J132),$I132=1,SUMIFS(Data!Z:Z,Data!$AC:$AC,$J132),$I132=2,SUMIFS(Data!Z:Z,Data!$AD:$AD,$J132),$I132=3,SUMIFS(Data!Z:Z,Data!$AD:$AD,$J132))</f>
        <v>0</v>
      </c>
      <c r="O132" s="127" cm="1">
        <f t="array" ref="O132">_xlfn.IFS($I132=0,SUMIFS(Data!AA:AA,Data!$AB:$AB,$J132),$I132=1,SUMIFS(Data!AA:AA,Data!$AC:$AC,$J132),$I132=2,SUMIFS(Data!AA:AA,Data!$AD:$AD,$J132),$I132=3,SUMIFS(Data!AA:AA,Data!$AD:$AD,$J132))</f>
        <v>0</v>
      </c>
    </row>
    <row r="133" spans="9:15">
      <c r="I133">
        <f t="shared" si="2"/>
        <v>3</v>
      </c>
      <c r="J133" s="116" t="s">
        <v>845</v>
      </c>
      <c r="K133" s="121" cm="1">
        <f t="array" ref="K133">_xlfn.IFS($I133=0,SUMIFS(Data!F:F,Data!$AB:$AB,$J133),$I133=1,SUMIFS(Data!F:F,Data!$AC:$AC,$J133),$I133=2,SUMIFS(Data!F:F,Data!$AD:$AD,$J133),I133=3,SUMIFS(Data!F:F,Data!$AD:$AD,$J133))/10^6</f>
        <v>0</v>
      </c>
      <c r="L133" s="128" cm="1">
        <f t="array" ref="L133">_xlfn.IFS($I133=0,SUMIFS(Data!X:X,Data!$AB:$AB,$J133),$I133=1,SUMIFS(Data!X:X,Data!$AC:$AC,$J133),$I133=2,SUMIFS(Data!X:X,Data!$AD:$AD,$J133),$I133=3,SUMIFS(Data!X:X,Data!$AD:$AD,$J133))</f>
        <v>0</v>
      </c>
      <c r="M133" s="128" cm="1">
        <f t="array" ref="M133">_xlfn.IFS($I133=0,SUMIFS(Data!Y:Y,Data!$AB:$AB,$J133),$I133=1,SUMIFS(Data!Y:Y,Data!$AC:$AC,$J133),$I133=2,SUMIFS(Data!Y:Y,Data!$AD:$AD,$J133),$I133=3,SUMIFS(Data!Y:Y,Data!$AD:$AD,$J133))</f>
        <v>0</v>
      </c>
      <c r="N133" s="128" cm="1">
        <f t="array" ref="N133">_xlfn.IFS($I133=0,SUMIFS(Data!Z:Z,Data!$AB:$AB,$J133),$I133=1,SUMIFS(Data!Z:Z,Data!$AC:$AC,$J133),$I133=2,SUMIFS(Data!Z:Z,Data!$AD:$AD,$J133),$I133=3,SUMIFS(Data!Z:Z,Data!$AD:$AD,$J133))</f>
        <v>0</v>
      </c>
      <c r="O133" s="128" cm="1">
        <f t="array" ref="O133">_xlfn.IFS($I133=0,SUMIFS(Data!AA:AA,Data!$AB:$AB,$J133),$I133=1,SUMIFS(Data!AA:AA,Data!$AC:$AC,$J133),$I133=2,SUMIFS(Data!AA:AA,Data!$AD:$AD,$J133),$I133=3,SUMIFS(Data!AA:AA,Data!$AD:$AD,$J133))</f>
        <v>0</v>
      </c>
    </row>
    <row r="134" spans="9:15">
      <c r="I134">
        <f t="shared" ref="I134:I197" si="3">LEN(J134)-LEN(SUBSTITUTE(J134,".",""))</f>
        <v>1</v>
      </c>
      <c r="J134" s="133" t="s">
        <v>175</v>
      </c>
      <c r="K134" s="134" cm="1">
        <f t="array" ref="K134">_xlfn.IFS($I134=0,SUMIFS(Data!F:F,Data!$AB:$AB,$J134),$I134=1,SUMIFS(Data!F:F,Data!$AC:$AC,$J134),$I134=2,SUMIFS(Data!F:F,Data!$AD:$AD,$J134),I134=3,SUMIFS(Data!F:F,Data!$AD:$AD,$J134))/10^6</f>
        <v>0</v>
      </c>
      <c r="L134" s="135" cm="1">
        <f t="array" ref="L134">_xlfn.IFS($I134=0,SUMIFS(Data!X:X,Data!$AB:$AB,$J134),$I134=1,SUMIFS(Data!X:X,Data!$AC:$AC,$J134),$I134=2,SUMIFS(Data!X:X,Data!$AD:$AD,$J134),$I134=3,SUMIFS(Data!X:X,Data!$AD:$AD,$J134))</f>
        <v>0</v>
      </c>
      <c r="M134" s="135" cm="1">
        <f t="array" ref="M134">_xlfn.IFS($I134=0,SUMIFS(Data!Y:Y,Data!$AB:$AB,$J134),$I134=1,SUMIFS(Data!Y:Y,Data!$AC:$AC,$J134),$I134=2,SUMIFS(Data!Y:Y,Data!$AD:$AD,$J134),$I134=3,SUMIFS(Data!Y:Y,Data!$AD:$AD,$J134))</f>
        <v>0</v>
      </c>
      <c r="N134" s="135" cm="1">
        <f t="array" ref="N134">_xlfn.IFS($I134=0,SUMIFS(Data!Z:Z,Data!$AB:$AB,$J134),$I134=1,SUMIFS(Data!Z:Z,Data!$AC:$AC,$J134),$I134=2,SUMIFS(Data!Z:Z,Data!$AD:$AD,$J134),$I134=3,SUMIFS(Data!Z:Z,Data!$AD:$AD,$J134))</f>
        <v>0</v>
      </c>
      <c r="O134" s="135" cm="1">
        <f t="array" ref="O134">_xlfn.IFS($I134=0,SUMIFS(Data!AA:AA,Data!$AB:$AB,$J134),$I134=1,SUMIFS(Data!AA:AA,Data!$AC:$AC,$J134),$I134=2,SUMIFS(Data!AA:AA,Data!$AD:$AD,$J134),$I134=3,SUMIFS(Data!AA:AA,Data!$AD:$AD,$J134))</f>
        <v>0</v>
      </c>
    </row>
    <row r="135" spans="9:15">
      <c r="I135">
        <f t="shared" si="3"/>
        <v>3</v>
      </c>
      <c r="J135" s="116" t="s">
        <v>847</v>
      </c>
      <c r="K135" s="121" cm="1">
        <f t="array" ref="K135">_xlfn.IFS($I135=0,SUMIFS(Data!F:F,Data!$AB:$AB,$J135),$I135=1,SUMIFS(Data!F:F,Data!$AC:$AC,$J135),$I135=2,SUMIFS(Data!F:F,Data!$AD:$AD,$J135),I135=3,SUMIFS(Data!F:F,Data!$AD:$AD,$J135))/10^6</f>
        <v>0</v>
      </c>
      <c r="L135" s="128" cm="1">
        <f t="array" ref="L135">_xlfn.IFS($I135=0,SUMIFS(Data!X:X,Data!$AB:$AB,$J135),$I135=1,SUMIFS(Data!X:X,Data!$AC:$AC,$J135),$I135=2,SUMIFS(Data!X:X,Data!$AD:$AD,$J135),$I135=3,SUMIFS(Data!X:X,Data!$AD:$AD,$J135))</f>
        <v>0</v>
      </c>
      <c r="M135" s="128" cm="1">
        <f t="array" ref="M135">_xlfn.IFS($I135=0,SUMIFS(Data!Y:Y,Data!$AB:$AB,$J135),$I135=1,SUMIFS(Data!Y:Y,Data!$AC:$AC,$J135),$I135=2,SUMIFS(Data!Y:Y,Data!$AD:$AD,$J135),$I135=3,SUMIFS(Data!Y:Y,Data!$AD:$AD,$J135))</f>
        <v>0</v>
      </c>
      <c r="N135" s="128" cm="1">
        <f t="array" ref="N135">_xlfn.IFS($I135=0,SUMIFS(Data!Z:Z,Data!$AB:$AB,$J135),$I135=1,SUMIFS(Data!Z:Z,Data!$AC:$AC,$J135),$I135=2,SUMIFS(Data!Z:Z,Data!$AD:$AD,$J135),$I135=3,SUMIFS(Data!Z:Z,Data!$AD:$AD,$J135))</f>
        <v>0</v>
      </c>
      <c r="O135" s="128" cm="1">
        <f t="array" ref="O135">_xlfn.IFS($I135=0,SUMIFS(Data!AA:AA,Data!$AB:$AB,$J135),$I135=1,SUMIFS(Data!AA:AA,Data!$AC:$AC,$J135),$I135=2,SUMIFS(Data!AA:AA,Data!$AD:$AD,$J135),$I135=3,SUMIFS(Data!AA:AA,Data!$AD:$AD,$J135))</f>
        <v>0</v>
      </c>
    </row>
    <row r="136" spans="9:15">
      <c r="I136">
        <f t="shared" si="3"/>
        <v>1</v>
      </c>
      <c r="J136" s="133" t="s">
        <v>178</v>
      </c>
      <c r="K136" s="134" cm="1">
        <f t="array" ref="K136">_xlfn.IFS($I136=0,SUMIFS(Data!F:F,Data!$AB:$AB,$J136),$I136=1,SUMIFS(Data!F:F,Data!$AC:$AC,$J136),$I136=2,SUMIFS(Data!F:F,Data!$AD:$AD,$J136),I136=3,SUMIFS(Data!F:F,Data!$AD:$AD,$J136))/10^6</f>
        <v>0</v>
      </c>
      <c r="L136" s="135" cm="1">
        <f t="array" ref="L136">_xlfn.IFS($I136=0,SUMIFS(Data!X:X,Data!$AB:$AB,$J136),$I136=1,SUMIFS(Data!X:X,Data!$AC:$AC,$J136),$I136=2,SUMIFS(Data!X:X,Data!$AD:$AD,$J136),$I136=3,SUMIFS(Data!X:X,Data!$AD:$AD,$J136))</f>
        <v>0</v>
      </c>
      <c r="M136" s="135" cm="1">
        <f t="array" ref="M136">_xlfn.IFS($I136=0,SUMIFS(Data!Y:Y,Data!$AB:$AB,$J136),$I136=1,SUMIFS(Data!Y:Y,Data!$AC:$AC,$J136),$I136=2,SUMIFS(Data!Y:Y,Data!$AD:$AD,$J136),$I136=3,SUMIFS(Data!Y:Y,Data!$AD:$AD,$J136))</f>
        <v>0</v>
      </c>
      <c r="N136" s="135" cm="1">
        <f t="array" ref="N136">_xlfn.IFS($I136=0,SUMIFS(Data!Z:Z,Data!$AB:$AB,$J136),$I136=1,SUMIFS(Data!Z:Z,Data!$AC:$AC,$J136),$I136=2,SUMIFS(Data!Z:Z,Data!$AD:$AD,$J136),$I136=3,SUMIFS(Data!Z:Z,Data!$AD:$AD,$J136))</f>
        <v>0</v>
      </c>
      <c r="O136" s="135" cm="1">
        <f t="array" ref="O136">_xlfn.IFS($I136=0,SUMIFS(Data!AA:AA,Data!$AB:$AB,$J136),$I136=1,SUMIFS(Data!AA:AA,Data!$AC:$AC,$J136),$I136=2,SUMIFS(Data!AA:AA,Data!$AD:$AD,$J136),$I136=3,SUMIFS(Data!AA:AA,Data!$AD:$AD,$J136))</f>
        <v>0</v>
      </c>
    </row>
    <row r="137" spans="9:15">
      <c r="I137">
        <f t="shared" si="3"/>
        <v>3</v>
      </c>
      <c r="J137" s="116" t="s">
        <v>849</v>
      </c>
      <c r="K137" s="121" cm="1">
        <f t="array" ref="K137">_xlfn.IFS($I137=0,SUMIFS(Data!F:F,Data!$AB:$AB,$J137),$I137=1,SUMIFS(Data!F:F,Data!$AC:$AC,$J137),$I137=2,SUMIFS(Data!F:F,Data!$AD:$AD,$J137),I137=3,SUMIFS(Data!F:F,Data!$AD:$AD,$J137))/10^6</f>
        <v>0</v>
      </c>
      <c r="L137" s="128" cm="1">
        <f t="array" ref="L137">_xlfn.IFS($I137=0,SUMIFS(Data!X:X,Data!$AB:$AB,$J137),$I137=1,SUMIFS(Data!X:X,Data!$AC:$AC,$J137),$I137=2,SUMIFS(Data!X:X,Data!$AD:$AD,$J137),$I137=3,SUMIFS(Data!X:X,Data!$AD:$AD,$J137))</f>
        <v>0</v>
      </c>
      <c r="M137" s="128" cm="1">
        <f t="array" ref="M137">_xlfn.IFS($I137=0,SUMIFS(Data!Y:Y,Data!$AB:$AB,$J137),$I137=1,SUMIFS(Data!Y:Y,Data!$AC:$AC,$J137),$I137=2,SUMIFS(Data!Y:Y,Data!$AD:$AD,$J137),$I137=3,SUMIFS(Data!Y:Y,Data!$AD:$AD,$J137))</f>
        <v>0</v>
      </c>
      <c r="N137" s="128" cm="1">
        <f t="array" ref="N137">_xlfn.IFS($I137=0,SUMIFS(Data!Z:Z,Data!$AB:$AB,$J137),$I137=1,SUMIFS(Data!Z:Z,Data!$AC:$AC,$J137),$I137=2,SUMIFS(Data!Z:Z,Data!$AD:$AD,$J137),$I137=3,SUMIFS(Data!Z:Z,Data!$AD:$AD,$J137))</f>
        <v>0</v>
      </c>
      <c r="O137" s="128" cm="1">
        <f t="array" ref="O137">_xlfn.IFS($I137=0,SUMIFS(Data!AA:AA,Data!$AB:$AB,$J137),$I137=1,SUMIFS(Data!AA:AA,Data!$AC:$AC,$J137),$I137=2,SUMIFS(Data!AA:AA,Data!$AD:$AD,$J137),$I137=3,SUMIFS(Data!AA:AA,Data!$AD:$AD,$J137))</f>
        <v>0</v>
      </c>
    </row>
    <row r="138" spans="9:15">
      <c r="I138">
        <f t="shared" si="3"/>
        <v>3</v>
      </c>
      <c r="J138" s="115" t="s">
        <v>851</v>
      </c>
      <c r="K138" s="120" cm="1">
        <f t="array" ref="K138">_xlfn.IFS($I138=0,SUMIFS(Data!F:F,Data!$AB:$AB,$J138),$I138=1,SUMIFS(Data!F:F,Data!$AC:$AC,$J138),$I138=2,SUMIFS(Data!F:F,Data!$AD:$AD,$J138),I138=3,SUMIFS(Data!F:F,Data!$AD:$AD,$J138))/10^6</f>
        <v>0</v>
      </c>
      <c r="L138" s="127" cm="1">
        <f t="array" ref="L138">_xlfn.IFS($I138=0,SUMIFS(Data!X:X,Data!$AB:$AB,$J138),$I138=1,SUMIFS(Data!X:X,Data!$AC:$AC,$J138),$I138=2,SUMIFS(Data!X:X,Data!$AD:$AD,$J138),$I138=3,SUMIFS(Data!X:X,Data!$AD:$AD,$J138))</f>
        <v>0</v>
      </c>
      <c r="M138" s="127" cm="1">
        <f t="array" ref="M138">_xlfn.IFS($I138=0,SUMIFS(Data!Y:Y,Data!$AB:$AB,$J138),$I138=1,SUMIFS(Data!Y:Y,Data!$AC:$AC,$J138),$I138=2,SUMIFS(Data!Y:Y,Data!$AD:$AD,$J138),$I138=3,SUMIFS(Data!Y:Y,Data!$AD:$AD,$J138))</f>
        <v>0</v>
      </c>
      <c r="N138" s="127" cm="1">
        <f t="array" ref="N138">_xlfn.IFS($I138=0,SUMIFS(Data!Z:Z,Data!$AB:$AB,$J138),$I138=1,SUMIFS(Data!Z:Z,Data!$AC:$AC,$J138),$I138=2,SUMIFS(Data!Z:Z,Data!$AD:$AD,$J138),$I138=3,SUMIFS(Data!Z:Z,Data!$AD:$AD,$J138))</f>
        <v>0</v>
      </c>
      <c r="O138" s="127" cm="1">
        <f t="array" ref="O138">_xlfn.IFS($I138=0,SUMIFS(Data!AA:AA,Data!$AB:$AB,$J138),$I138=1,SUMIFS(Data!AA:AA,Data!$AC:$AC,$J138),$I138=2,SUMIFS(Data!AA:AA,Data!$AD:$AD,$J138),$I138=3,SUMIFS(Data!AA:AA,Data!$AD:$AD,$J138))</f>
        <v>0</v>
      </c>
    </row>
    <row r="139" spans="9:15" ht="15" thickBot="1">
      <c r="I139">
        <f t="shared" si="3"/>
        <v>3</v>
      </c>
      <c r="J139" s="116" t="s">
        <v>853</v>
      </c>
      <c r="K139" s="121" cm="1">
        <f t="array" ref="K139">_xlfn.IFS($I139=0,SUMIFS(Data!F:F,Data!$AB:$AB,$J139),$I139=1,SUMIFS(Data!F:F,Data!$AC:$AC,$J139),$I139=2,SUMIFS(Data!F:F,Data!$AD:$AD,$J139),I139=3,SUMIFS(Data!F:F,Data!$AD:$AD,$J139))/10^6</f>
        <v>0</v>
      </c>
      <c r="L139" s="128" cm="1">
        <f t="array" ref="L139">_xlfn.IFS($I139=0,SUMIFS(Data!X:X,Data!$AB:$AB,$J139),$I139=1,SUMIFS(Data!X:X,Data!$AC:$AC,$J139),$I139=2,SUMIFS(Data!X:X,Data!$AD:$AD,$J139),$I139=3,SUMIFS(Data!X:X,Data!$AD:$AD,$J139))</f>
        <v>0</v>
      </c>
      <c r="M139" s="128" cm="1">
        <f t="array" ref="M139">_xlfn.IFS($I139=0,SUMIFS(Data!Y:Y,Data!$AB:$AB,$J139),$I139=1,SUMIFS(Data!Y:Y,Data!$AC:$AC,$J139),$I139=2,SUMIFS(Data!Y:Y,Data!$AD:$AD,$J139),$I139=3,SUMIFS(Data!Y:Y,Data!$AD:$AD,$J139))</f>
        <v>0</v>
      </c>
      <c r="N139" s="128" cm="1">
        <f t="array" ref="N139">_xlfn.IFS($I139=0,SUMIFS(Data!Z:Z,Data!$AB:$AB,$J139),$I139=1,SUMIFS(Data!Z:Z,Data!$AC:$AC,$J139),$I139=2,SUMIFS(Data!Z:Z,Data!$AD:$AD,$J139),$I139=3,SUMIFS(Data!Z:Z,Data!$AD:$AD,$J139))</f>
        <v>0</v>
      </c>
      <c r="O139" s="128" cm="1">
        <f t="array" ref="O139">_xlfn.IFS($I139=0,SUMIFS(Data!AA:AA,Data!$AB:$AB,$J139),$I139=1,SUMIFS(Data!AA:AA,Data!$AC:$AC,$J139),$I139=2,SUMIFS(Data!AA:AA,Data!$AD:$AD,$J139),$I139=3,SUMIFS(Data!AA:AA,Data!$AD:$AD,$J139))</f>
        <v>0</v>
      </c>
    </row>
    <row r="140" spans="9:15" ht="15" thickTop="1">
      <c r="I140">
        <f t="shared" si="3"/>
        <v>0</v>
      </c>
      <c r="J140" s="118" t="s">
        <v>5</v>
      </c>
      <c r="K140" s="130" cm="1">
        <f t="array" ref="K140">_xlfn.IFS($I140=0,SUMIFS(Data!F:F,Data!$AB:$AB,$J140),$I140=1,SUMIFS(Data!F:F,Data!$AC:$AC,$J140),$I140=2,SUMIFS(Data!F:F,Data!$AD:$AD,$J140),I140=3,SUMIFS(Data!F:F,Data!$AD:$AD,$J140))/10^6</f>
        <v>0</v>
      </c>
      <c r="L140" s="132" cm="1">
        <f t="array" ref="L140">_xlfn.IFS($I140=0,SUMIFS(Data!X:X,Data!$AB:$AB,$J140),$I140=1,SUMIFS(Data!X:X,Data!$AC:$AC,$J140),$I140=2,SUMIFS(Data!X:X,Data!$AD:$AD,$J140),$I140=3,SUMIFS(Data!X:X,Data!$AD:$AD,$J140))</f>
        <v>0</v>
      </c>
      <c r="M140" s="132" cm="1">
        <f t="array" ref="M140">_xlfn.IFS($I140=0,SUMIFS(Data!Y:Y,Data!$AB:$AB,$J140),$I140=1,SUMIFS(Data!Y:Y,Data!$AC:$AC,$J140),$I140=2,SUMIFS(Data!Y:Y,Data!$AD:$AD,$J140),$I140=3,SUMIFS(Data!Y:Y,Data!$AD:$AD,$J140))</f>
        <v>0</v>
      </c>
      <c r="N140" s="132" cm="1">
        <f t="array" ref="N140">_xlfn.IFS($I140=0,SUMIFS(Data!Z:Z,Data!$AB:$AB,$J140),$I140=1,SUMIFS(Data!Z:Z,Data!$AC:$AC,$J140),$I140=2,SUMIFS(Data!Z:Z,Data!$AD:$AD,$J140),$I140=3,SUMIFS(Data!Z:Z,Data!$AD:$AD,$J140))</f>
        <v>0</v>
      </c>
      <c r="O140" s="132" cm="1">
        <f t="array" ref="O140">_xlfn.IFS($I140=0,SUMIFS(Data!AA:AA,Data!$AB:$AB,$J140),$I140=1,SUMIFS(Data!AA:AA,Data!$AC:$AC,$J140),$I140=2,SUMIFS(Data!AA:AA,Data!$AD:$AD,$J140),$I140=3,SUMIFS(Data!AA:AA,Data!$AD:$AD,$J140))</f>
        <v>0</v>
      </c>
    </row>
    <row r="141" spans="9:15">
      <c r="I141">
        <f t="shared" si="3"/>
        <v>1</v>
      </c>
      <c r="J141" s="133" t="s">
        <v>183</v>
      </c>
      <c r="K141" s="134" cm="1">
        <f t="array" ref="K141">_xlfn.IFS($I141=0,SUMIFS(Data!F:F,Data!$AB:$AB,$J141),$I141=1,SUMIFS(Data!F:F,Data!$AC:$AC,$J141),$I141=2,SUMIFS(Data!F:F,Data!$AD:$AD,$J141),I141=3,SUMIFS(Data!F:F,Data!$AD:$AD,$J141))/10^6</f>
        <v>0</v>
      </c>
      <c r="L141" s="135" cm="1">
        <f t="array" ref="L141">_xlfn.IFS($I141=0,SUMIFS(Data!X:X,Data!$AB:$AB,$J141),$I141=1,SUMIFS(Data!X:X,Data!$AC:$AC,$J141),$I141=2,SUMIFS(Data!X:X,Data!$AD:$AD,$J141),$I141=3,SUMIFS(Data!X:X,Data!$AD:$AD,$J141))</f>
        <v>0</v>
      </c>
      <c r="M141" s="135" cm="1">
        <f t="array" ref="M141">_xlfn.IFS($I141=0,SUMIFS(Data!Y:Y,Data!$AB:$AB,$J141),$I141=1,SUMIFS(Data!Y:Y,Data!$AC:$AC,$J141),$I141=2,SUMIFS(Data!Y:Y,Data!$AD:$AD,$J141),$I141=3,SUMIFS(Data!Y:Y,Data!$AD:$AD,$J141))</f>
        <v>0</v>
      </c>
      <c r="N141" s="135" cm="1">
        <f t="array" ref="N141">_xlfn.IFS($I141=0,SUMIFS(Data!Z:Z,Data!$AB:$AB,$J141),$I141=1,SUMIFS(Data!Z:Z,Data!$AC:$AC,$J141),$I141=2,SUMIFS(Data!Z:Z,Data!$AD:$AD,$J141),$I141=3,SUMIFS(Data!Z:Z,Data!$AD:$AD,$J141))</f>
        <v>0</v>
      </c>
      <c r="O141" s="135" cm="1">
        <f t="array" ref="O141">_xlfn.IFS($I141=0,SUMIFS(Data!AA:AA,Data!$AB:$AB,$J141),$I141=1,SUMIFS(Data!AA:AA,Data!$AC:$AC,$J141),$I141=2,SUMIFS(Data!AA:AA,Data!$AD:$AD,$J141),$I141=3,SUMIFS(Data!AA:AA,Data!$AD:$AD,$J141))</f>
        <v>0</v>
      </c>
    </row>
    <row r="142" spans="9:15">
      <c r="I142">
        <f t="shared" si="3"/>
        <v>3</v>
      </c>
      <c r="J142" s="115" t="s">
        <v>855</v>
      </c>
      <c r="K142" s="120" cm="1">
        <f t="array" ref="K142">_xlfn.IFS($I142=0,SUMIFS(Data!F:F,Data!$AB:$AB,$J142),$I142=1,SUMIFS(Data!F:F,Data!$AC:$AC,$J142),$I142=2,SUMIFS(Data!F:F,Data!$AD:$AD,$J142),I142=3,SUMIFS(Data!F:F,Data!$AD:$AD,$J142))/10^6</f>
        <v>0</v>
      </c>
      <c r="L142" s="127" cm="1">
        <f t="array" ref="L142">_xlfn.IFS($I142=0,SUMIFS(Data!X:X,Data!$AB:$AB,$J142),$I142=1,SUMIFS(Data!X:X,Data!$AC:$AC,$J142),$I142=2,SUMIFS(Data!X:X,Data!$AD:$AD,$J142),$I142=3,SUMIFS(Data!X:X,Data!$AD:$AD,$J142))</f>
        <v>0</v>
      </c>
      <c r="M142" s="127" cm="1">
        <f t="array" ref="M142">_xlfn.IFS($I142=0,SUMIFS(Data!Y:Y,Data!$AB:$AB,$J142),$I142=1,SUMIFS(Data!Y:Y,Data!$AC:$AC,$J142),$I142=2,SUMIFS(Data!Y:Y,Data!$AD:$AD,$J142),$I142=3,SUMIFS(Data!Y:Y,Data!$AD:$AD,$J142))</f>
        <v>0</v>
      </c>
      <c r="N142" s="127" cm="1">
        <f t="array" ref="N142">_xlfn.IFS($I142=0,SUMIFS(Data!Z:Z,Data!$AB:$AB,$J142),$I142=1,SUMIFS(Data!Z:Z,Data!$AC:$AC,$J142),$I142=2,SUMIFS(Data!Z:Z,Data!$AD:$AD,$J142),$I142=3,SUMIFS(Data!Z:Z,Data!$AD:$AD,$J142))</f>
        <v>0</v>
      </c>
      <c r="O142" s="127" cm="1">
        <f t="array" ref="O142">_xlfn.IFS($I142=0,SUMIFS(Data!AA:AA,Data!$AB:$AB,$J142),$I142=1,SUMIFS(Data!AA:AA,Data!$AC:$AC,$J142),$I142=2,SUMIFS(Data!AA:AA,Data!$AD:$AD,$J142),$I142=3,SUMIFS(Data!AA:AA,Data!$AD:$AD,$J142))</f>
        <v>0</v>
      </c>
    </row>
    <row r="143" spans="9:15">
      <c r="I143">
        <f t="shared" si="3"/>
        <v>3</v>
      </c>
      <c r="J143" s="116" t="s">
        <v>857</v>
      </c>
      <c r="K143" s="121" cm="1">
        <f t="array" ref="K143">_xlfn.IFS($I143=0,SUMIFS(Data!F:F,Data!$AB:$AB,$J143),$I143=1,SUMIFS(Data!F:F,Data!$AC:$AC,$J143),$I143=2,SUMIFS(Data!F:F,Data!$AD:$AD,$J143),I143=3,SUMIFS(Data!F:F,Data!$AD:$AD,$J143))/10^6</f>
        <v>0</v>
      </c>
      <c r="L143" s="128" cm="1">
        <f t="array" ref="L143">_xlfn.IFS($I143=0,SUMIFS(Data!X:X,Data!$AB:$AB,$J143),$I143=1,SUMIFS(Data!X:X,Data!$AC:$AC,$J143),$I143=2,SUMIFS(Data!X:X,Data!$AD:$AD,$J143),$I143=3,SUMIFS(Data!X:X,Data!$AD:$AD,$J143))</f>
        <v>0</v>
      </c>
      <c r="M143" s="128" cm="1">
        <f t="array" ref="M143">_xlfn.IFS($I143=0,SUMIFS(Data!Y:Y,Data!$AB:$AB,$J143),$I143=1,SUMIFS(Data!Y:Y,Data!$AC:$AC,$J143),$I143=2,SUMIFS(Data!Y:Y,Data!$AD:$AD,$J143),$I143=3,SUMIFS(Data!Y:Y,Data!$AD:$AD,$J143))</f>
        <v>0</v>
      </c>
      <c r="N143" s="128" cm="1">
        <f t="array" ref="N143">_xlfn.IFS($I143=0,SUMIFS(Data!Z:Z,Data!$AB:$AB,$J143),$I143=1,SUMIFS(Data!Z:Z,Data!$AC:$AC,$J143),$I143=2,SUMIFS(Data!Z:Z,Data!$AD:$AD,$J143),$I143=3,SUMIFS(Data!Z:Z,Data!$AD:$AD,$J143))</f>
        <v>0</v>
      </c>
      <c r="O143" s="128" cm="1">
        <f t="array" ref="O143">_xlfn.IFS($I143=0,SUMIFS(Data!AA:AA,Data!$AB:$AB,$J143),$I143=1,SUMIFS(Data!AA:AA,Data!$AC:$AC,$J143),$I143=2,SUMIFS(Data!AA:AA,Data!$AD:$AD,$J143),$I143=3,SUMIFS(Data!AA:AA,Data!$AD:$AD,$J143))</f>
        <v>0</v>
      </c>
    </row>
    <row r="144" spans="9:15">
      <c r="I144">
        <f t="shared" si="3"/>
        <v>3</v>
      </c>
      <c r="J144" s="115" t="s">
        <v>892</v>
      </c>
      <c r="K144" s="120" cm="1">
        <f t="array" ref="K144">_xlfn.IFS($I144=0,SUMIFS(Data!F:F,Data!$AB:$AB,$J144),$I144=1,SUMIFS(Data!F:F,Data!$AC:$AC,$J144),$I144=2,SUMIFS(Data!F:F,Data!$AD:$AD,$J144),I144=3,SUMIFS(Data!F:F,Data!$AD:$AD,$J144))/10^6</f>
        <v>0</v>
      </c>
      <c r="L144" s="127" cm="1">
        <f t="array" ref="L144">_xlfn.IFS($I144=0,SUMIFS(Data!X:X,Data!$AB:$AB,$J144),$I144=1,SUMIFS(Data!X:X,Data!$AC:$AC,$J144),$I144=2,SUMIFS(Data!X:X,Data!$AD:$AD,$J144),$I144=3,SUMIFS(Data!X:X,Data!$AD:$AD,$J144))</f>
        <v>0</v>
      </c>
      <c r="M144" s="127" cm="1">
        <f t="array" ref="M144">_xlfn.IFS($I144=0,SUMIFS(Data!Y:Y,Data!$AB:$AB,$J144),$I144=1,SUMIFS(Data!Y:Y,Data!$AC:$AC,$J144),$I144=2,SUMIFS(Data!Y:Y,Data!$AD:$AD,$J144),$I144=3,SUMIFS(Data!Y:Y,Data!$AD:$AD,$J144))</f>
        <v>0</v>
      </c>
      <c r="N144" s="127" cm="1">
        <f t="array" ref="N144">_xlfn.IFS($I144=0,SUMIFS(Data!Z:Z,Data!$AB:$AB,$J144),$I144=1,SUMIFS(Data!Z:Z,Data!$AC:$AC,$J144),$I144=2,SUMIFS(Data!Z:Z,Data!$AD:$AD,$J144),$I144=3,SUMIFS(Data!Z:Z,Data!$AD:$AD,$J144))</f>
        <v>0</v>
      </c>
      <c r="O144" s="127" cm="1">
        <f t="array" ref="O144">_xlfn.IFS($I144=0,SUMIFS(Data!AA:AA,Data!$AB:$AB,$J144),$I144=1,SUMIFS(Data!AA:AA,Data!$AC:$AC,$J144),$I144=2,SUMIFS(Data!AA:AA,Data!$AD:$AD,$J144),$I144=3,SUMIFS(Data!AA:AA,Data!$AD:$AD,$J144))</f>
        <v>0</v>
      </c>
    </row>
    <row r="145" spans="9:15">
      <c r="I145">
        <f t="shared" si="3"/>
        <v>3</v>
      </c>
      <c r="J145" s="116" t="s">
        <v>894</v>
      </c>
      <c r="K145" s="121" cm="1">
        <f t="array" ref="K145">_xlfn.IFS($I145=0,SUMIFS(Data!F:F,Data!$AB:$AB,$J145),$I145=1,SUMIFS(Data!F:F,Data!$AC:$AC,$J145),$I145=2,SUMIFS(Data!F:F,Data!$AD:$AD,$J145),I145=3,SUMIFS(Data!F:F,Data!$AD:$AD,$J145))/10^6</f>
        <v>0</v>
      </c>
      <c r="L145" s="128" cm="1">
        <f t="array" ref="L145">_xlfn.IFS($I145=0,SUMIFS(Data!X:X,Data!$AB:$AB,$J145),$I145=1,SUMIFS(Data!X:X,Data!$AC:$AC,$J145),$I145=2,SUMIFS(Data!X:X,Data!$AD:$AD,$J145),$I145=3,SUMIFS(Data!X:X,Data!$AD:$AD,$J145))</f>
        <v>0</v>
      </c>
      <c r="M145" s="128" cm="1">
        <f t="array" ref="M145">_xlfn.IFS($I145=0,SUMIFS(Data!Y:Y,Data!$AB:$AB,$J145),$I145=1,SUMIFS(Data!Y:Y,Data!$AC:$AC,$J145),$I145=2,SUMIFS(Data!Y:Y,Data!$AD:$AD,$J145),$I145=3,SUMIFS(Data!Y:Y,Data!$AD:$AD,$J145))</f>
        <v>0</v>
      </c>
      <c r="N145" s="128" cm="1">
        <f t="array" ref="N145">_xlfn.IFS($I145=0,SUMIFS(Data!Z:Z,Data!$AB:$AB,$J145),$I145=1,SUMIFS(Data!Z:Z,Data!$AC:$AC,$J145),$I145=2,SUMIFS(Data!Z:Z,Data!$AD:$AD,$J145),$I145=3,SUMIFS(Data!Z:Z,Data!$AD:$AD,$J145))</f>
        <v>0</v>
      </c>
      <c r="O145" s="128" cm="1">
        <f t="array" ref="O145">_xlfn.IFS($I145=0,SUMIFS(Data!AA:AA,Data!$AB:$AB,$J145),$I145=1,SUMIFS(Data!AA:AA,Data!$AC:$AC,$J145),$I145=2,SUMIFS(Data!AA:AA,Data!$AD:$AD,$J145),$I145=3,SUMIFS(Data!AA:AA,Data!$AD:$AD,$J145))</f>
        <v>0</v>
      </c>
    </row>
    <row r="146" spans="9:15">
      <c r="I146">
        <f t="shared" si="3"/>
        <v>3</v>
      </c>
      <c r="J146" s="115" t="s">
        <v>896</v>
      </c>
      <c r="K146" s="120" cm="1">
        <f t="array" ref="K146">_xlfn.IFS($I146=0,SUMIFS(Data!F:F,Data!$AB:$AB,$J146),$I146=1,SUMIFS(Data!F:F,Data!$AC:$AC,$J146),$I146=2,SUMIFS(Data!F:F,Data!$AD:$AD,$J146),I146=3,SUMIFS(Data!F:F,Data!$AD:$AD,$J146))/10^6</f>
        <v>0</v>
      </c>
      <c r="L146" s="127" cm="1">
        <f t="array" ref="L146">_xlfn.IFS($I146=0,SUMIFS(Data!X:X,Data!$AB:$AB,$J146),$I146=1,SUMIFS(Data!X:X,Data!$AC:$AC,$J146),$I146=2,SUMIFS(Data!X:X,Data!$AD:$AD,$J146),$I146=3,SUMIFS(Data!X:X,Data!$AD:$AD,$J146))</f>
        <v>0</v>
      </c>
      <c r="M146" s="127" cm="1">
        <f t="array" ref="M146">_xlfn.IFS($I146=0,SUMIFS(Data!Y:Y,Data!$AB:$AB,$J146),$I146=1,SUMIFS(Data!Y:Y,Data!$AC:$AC,$J146),$I146=2,SUMIFS(Data!Y:Y,Data!$AD:$AD,$J146),$I146=3,SUMIFS(Data!Y:Y,Data!$AD:$AD,$J146))</f>
        <v>0</v>
      </c>
      <c r="N146" s="127" cm="1">
        <f t="array" ref="N146">_xlfn.IFS($I146=0,SUMIFS(Data!Z:Z,Data!$AB:$AB,$J146),$I146=1,SUMIFS(Data!Z:Z,Data!$AC:$AC,$J146),$I146=2,SUMIFS(Data!Z:Z,Data!$AD:$AD,$J146),$I146=3,SUMIFS(Data!Z:Z,Data!$AD:$AD,$J146))</f>
        <v>0</v>
      </c>
      <c r="O146" s="127" cm="1">
        <f t="array" ref="O146">_xlfn.IFS($I146=0,SUMIFS(Data!AA:AA,Data!$AB:$AB,$J146),$I146=1,SUMIFS(Data!AA:AA,Data!$AC:$AC,$J146),$I146=2,SUMIFS(Data!AA:AA,Data!$AD:$AD,$J146),$I146=3,SUMIFS(Data!AA:AA,Data!$AD:$AD,$J146))</f>
        <v>0</v>
      </c>
    </row>
    <row r="147" spans="9:15">
      <c r="I147">
        <f t="shared" si="3"/>
        <v>3</v>
      </c>
      <c r="J147" s="116" t="s">
        <v>898</v>
      </c>
      <c r="K147" s="121" cm="1">
        <f t="array" ref="K147">_xlfn.IFS($I147=0,SUMIFS(Data!F:F,Data!$AB:$AB,$J147),$I147=1,SUMIFS(Data!F:F,Data!$AC:$AC,$J147),$I147=2,SUMIFS(Data!F:F,Data!$AD:$AD,$J147),I147=3,SUMIFS(Data!F:F,Data!$AD:$AD,$J147))/10^6</f>
        <v>0</v>
      </c>
      <c r="L147" s="128" cm="1">
        <f t="array" ref="L147">_xlfn.IFS($I147=0,SUMIFS(Data!X:X,Data!$AB:$AB,$J147),$I147=1,SUMIFS(Data!X:X,Data!$AC:$AC,$J147),$I147=2,SUMIFS(Data!X:X,Data!$AD:$AD,$J147),$I147=3,SUMIFS(Data!X:X,Data!$AD:$AD,$J147))</f>
        <v>0</v>
      </c>
      <c r="M147" s="128" cm="1">
        <f t="array" ref="M147">_xlfn.IFS($I147=0,SUMIFS(Data!Y:Y,Data!$AB:$AB,$J147),$I147=1,SUMIFS(Data!Y:Y,Data!$AC:$AC,$J147),$I147=2,SUMIFS(Data!Y:Y,Data!$AD:$AD,$J147),$I147=3,SUMIFS(Data!Y:Y,Data!$AD:$AD,$J147))</f>
        <v>0</v>
      </c>
      <c r="N147" s="128" cm="1">
        <f t="array" ref="N147">_xlfn.IFS($I147=0,SUMIFS(Data!Z:Z,Data!$AB:$AB,$J147),$I147=1,SUMIFS(Data!Z:Z,Data!$AC:$AC,$J147),$I147=2,SUMIFS(Data!Z:Z,Data!$AD:$AD,$J147),$I147=3,SUMIFS(Data!Z:Z,Data!$AD:$AD,$J147))</f>
        <v>0</v>
      </c>
      <c r="O147" s="128" cm="1">
        <f t="array" ref="O147">_xlfn.IFS($I147=0,SUMIFS(Data!AA:AA,Data!$AB:$AB,$J147),$I147=1,SUMIFS(Data!AA:AA,Data!$AC:$AC,$J147),$I147=2,SUMIFS(Data!AA:AA,Data!$AD:$AD,$J147),$I147=3,SUMIFS(Data!AA:AA,Data!$AD:$AD,$J147))</f>
        <v>0</v>
      </c>
    </row>
    <row r="148" spans="9:15">
      <c r="I148">
        <f t="shared" si="3"/>
        <v>3</v>
      </c>
      <c r="J148" s="115" t="s">
        <v>900</v>
      </c>
      <c r="K148" s="120" cm="1">
        <f t="array" ref="K148">_xlfn.IFS($I148=0,SUMIFS(Data!F:F,Data!$AB:$AB,$J148),$I148=1,SUMIFS(Data!F:F,Data!$AC:$AC,$J148),$I148=2,SUMIFS(Data!F:F,Data!$AD:$AD,$J148),I148=3,SUMIFS(Data!F:F,Data!$AD:$AD,$J148))/10^6</f>
        <v>0</v>
      </c>
      <c r="L148" s="127" cm="1">
        <f t="array" ref="L148">_xlfn.IFS($I148=0,SUMIFS(Data!X:X,Data!$AB:$AB,$J148),$I148=1,SUMIFS(Data!X:X,Data!$AC:$AC,$J148),$I148=2,SUMIFS(Data!X:X,Data!$AD:$AD,$J148),$I148=3,SUMIFS(Data!X:X,Data!$AD:$AD,$J148))</f>
        <v>0</v>
      </c>
      <c r="M148" s="127" cm="1">
        <f t="array" ref="M148">_xlfn.IFS($I148=0,SUMIFS(Data!Y:Y,Data!$AB:$AB,$J148),$I148=1,SUMIFS(Data!Y:Y,Data!$AC:$AC,$J148),$I148=2,SUMIFS(Data!Y:Y,Data!$AD:$AD,$J148),$I148=3,SUMIFS(Data!Y:Y,Data!$AD:$AD,$J148))</f>
        <v>0</v>
      </c>
      <c r="N148" s="127" cm="1">
        <f t="array" ref="N148">_xlfn.IFS($I148=0,SUMIFS(Data!Z:Z,Data!$AB:$AB,$J148),$I148=1,SUMIFS(Data!Z:Z,Data!$AC:$AC,$J148),$I148=2,SUMIFS(Data!Z:Z,Data!$AD:$AD,$J148),$I148=3,SUMIFS(Data!Z:Z,Data!$AD:$AD,$J148))</f>
        <v>0</v>
      </c>
      <c r="O148" s="127" cm="1">
        <f t="array" ref="O148">_xlfn.IFS($I148=0,SUMIFS(Data!AA:AA,Data!$AB:$AB,$J148),$I148=1,SUMIFS(Data!AA:AA,Data!$AC:$AC,$J148),$I148=2,SUMIFS(Data!AA:AA,Data!$AD:$AD,$J148),$I148=3,SUMIFS(Data!AA:AA,Data!$AD:$AD,$J148))</f>
        <v>0</v>
      </c>
    </row>
    <row r="149" spans="9:15">
      <c r="I149">
        <f t="shared" si="3"/>
        <v>3</v>
      </c>
      <c r="J149" s="116" t="s">
        <v>902</v>
      </c>
      <c r="K149" s="121" cm="1">
        <f t="array" ref="K149">_xlfn.IFS($I149=0,SUMIFS(Data!F:F,Data!$AB:$AB,$J149),$I149=1,SUMIFS(Data!F:F,Data!$AC:$AC,$J149),$I149=2,SUMIFS(Data!F:F,Data!$AD:$AD,$J149),I149=3,SUMIFS(Data!F:F,Data!$AD:$AD,$J149))/10^6</f>
        <v>0</v>
      </c>
      <c r="L149" s="128" cm="1">
        <f t="array" ref="L149">_xlfn.IFS($I149=0,SUMIFS(Data!X:X,Data!$AB:$AB,$J149),$I149=1,SUMIFS(Data!X:X,Data!$AC:$AC,$J149),$I149=2,SUMIFS(Data!X:X,Data!$AD:$AD,$J149),$I149=3,SUMIFS(Data!X:X,Data!$AD:$AD,$J149))</f>
        <v>0</v>
      </c>
      <c r="M149" s="128" cm="1">
        <f t="array" ref="M149">_xlfn.IFS($I149=0,SUMIFS(Data!Y:Y,Data!$AB:$AB,$J149),$I149=1,SUMIFS(Data!Y:Y,Data!$AC:$AC,$J149),$I149=2,SUMIFS(Data!Y:Y,Data!$AD:$AD,$J149),$I149=3,SUMIFS(Data!Y:Y,Data!$AD:$AD,$J149))</f>
        <v>0</v>
      </c>
      <c r="N149" s="128" cm="1">
        <f t="array" ref="N149">_xlfn.IFS($I149=0,SUMIFS(Data!Z:Z,Data!$AB:$AB,$J149),$I149=1,SUMIFS(Data!Z:Z,Data!$AC:$AC,$J149),$I149=2,SUMIFS(Data!Z:Z,Data!$AD:$AD,$J149),$I149=3,SUMIFS(Data!Z:Z,Data!$AD:$AD,$J149))</f>
        <v>0</v>
      </c>
      <c r="O149" s="128" cm="1">
        <f t="array" ref="O149">_xlfn.IFS($I149=0,SUMIFS(Data!AA:AA,Data!$AB:$AB,$J149),$I149=1,SUMIFS(Data!AA:AA,Data!$AC:$AC,$J149),$I149=2,SUMIFS(Data!AA:AA,Data!$AD:$AD,$J149),$I149=3,SUMIFS(Data!AA:AA,Data!$AD:$AD,$J149))</f>
        <v>0</v>
      </c>
    </row>
    <row r="150" spans="9:15">
      <c r="I150">
        <f t="shared" si="3"/>
        <v>3</v>
      </c>
      <c r="J150" s="115" t="s">
        <v>904</v>
      </c>
      <c r="K150" s="120" cm="1">
        <f t="array" ref="K150">_xlfn.IFS($I150=0,SUMIFS(Data!F:F,Data!$AB:$AB,$J150),$I150=1,SUMIFS(Data!F:F,Data!$AC:$AC,$J150),$I150=2,SUMIFS(Data!F:F,Data!$AD:$AD,$J150),I150=3,SUMIFS(Data!F:F,Data!$AD:$AD,$J150))/10^6</f>
        <v>0</v>
      </c>
      <c r="L150" s="127" cm="1">
        <f t="array" ref="L150">_xlfn.IFS($I150=0,SUMIFS(Data!X:X,Data!$AB:$AB,$J150),$I150=1,SUMIFS(Data!X:X,Data!$AC:$AC,$J150),$I150=2,SUMIFS(Data!X:X,Data!$AD:$AD,$J150),$I150=3,SUMIFS(Data!X:X,Data!$AD:$AD,$J150))</f>
        <v>0</v>
      </c>
      <c r="M150" s="127" cm="1">
        <f t="array" ref="M150">_xlfn.IFS($I150=0,SUMIFS(Data!Y:Y,Data!$AB:$AB,$J150),$I150=1,SUMIFS(Data!Y:Y,Data!$AC:$AC,$J150),$I150=2,SUMIFS(Data!Y:Y,Data!$AD:$AD,$J150),$I150=3,SUMIFS(Data!Y:Y,Data!$AD:$AD,$J150))</f>
        <v>0</v>
      </c>
      <c r="N150" s="127" cm="1">
        <f t="array" ref="N150">_xlfn.IFS($I150=0,SUMIFS(Data!Z:Z,Data!$AB:$AB,$J150),$I150=1,SUMIFS(Data!Z:Z,Data!$AC:$AC,$J150),$I150=2,SUMIFS(Data!Z:Z,Data!$AD:$AD,$J150),$I150=3,SUMIFS(Data!Z:Z,Data!$AD:$AD,$J150))</f>
        <v>0</v>
      </c>
      <c r="O150" s="127" cm="1">
        <f t="array" ref="O150">_xlfn.IFS($I150=0,SUMIFS(Data!AA:AA,Data!$AB:$AB,$J150),$I150=1,SUMIFS(Data!AA:AA,Data!$AC:$AC,$J150),$I150=2,SUMIFS(Data!AA:AA,Data!$AD:$AD,$J150),$I150=3,SUMIFS(Data!AA:AA,Data!$AD:$AD,$J150))</f>
        <v>0</v>
      </c>
    </row>
    <row r="151" spans="9:15">
      <c r="I151">
        <f t="shared" si="3"/>
        <v>3</v>
      </c>
      <c r="J151" s="116" t="s">
        <v>906</v>
      </c>
      <c r="K151" s="121" cm="1">
        <f t="array" ref="K151">_xlfn.IFS($I151=0,SUMIFS(Data!F:F,Data!$AB:$AB,$J151),$I151=1,SUMIFS(Data!F:F,Data!$AC:$AC,$J151),$I151=2,SUMIFS(Data!F:F,Data!$AD:$AD,$J151),I151=3,SUMIFS(Data!F:F,Data!$AD:$AD,$J151))/10^6</f>
        <v>0</v>
      </c>
      <c r="L151" s="128" cm="1">
        <f t="array" ref="L151">_xlfn.IFS($I151=0,SUMIFS(Data!X:X,Data!$AB:$AB,$J151),$I151=1,SUMIFS(Data!X:X,Data!$AC:$AC,$J151),$I151=2,SUMIFS(Data!X:X,Data!$AD:$AD,$J151),$I151=3,SUMIFS(Data!X:X,Data!$AD:$AD,$J151))</f>
        <v>0</v>
      </c>
      <c r="M151" s="128" cm="1">
        <f t="array" ref="M151">_xlfn.IFS($I151=0,SUMIFS(Data!Y:Y,Data!$AB:$AB,$J151),$I151=1,SUMIFS(Data!Y:Y,Data!$AC:$AC,$J151),$I151=2,SUMIFS(Data!Y:Y,Data!$AD:$AD,$J151),$I151=3,SUMIFS(Data!Y:Y,Data!$AD:$AD,$J151))</f>
        <v>0</v>
      </c>
      <c r="N151" s="128" cm="1">
        <f t="array" ref="N151">_xlfn.IFS($I151=0,SUMIFS(Data!Z:Z,Data!$AB:$AB,$J151),$I151=1,SUMIFS(Data!Z:Z,Data!$AC:$AC,$J151),$I151=2,SUMIFS(Data!Z:Z,Data!$AD:$AD,$J151),$I151=3,SUMIFS(Data!Z:Z,Data!$AD:$AD,$J151))</f>
        <v>0</v>
      </c>
      <c r="O151" s="128" cm="1">
        <f t="array" ref="O151">_xlfn.IFS($I151=0,SUMIFS(Data!AA:AA,Data!$AB:$AB,$J151),$I151=1,SUMIFS(Data!AA:AA,Data!$AC:$AC,$J151),$I151=2,SUMIFS(Data!AA:AA,Data!$AD:$AD,$J151),$I151=3,SUMIFS(Data!AA:AA,Data!$AD:$AD,$J151))</f>
        <v>0</v>
      </c>
    </row>
    <row r="152" spans="9:15">
      <c r="I152">
        <f t="shared" si="3"/>
        <v>3</v>
      </c>
      <c r="J152" s="115" t="s">
        <v>908</v>
      </c>
      <c r="K152" s="120" cm="1">
        <f t="array" ref="K152">_xlfn.IFS($I152=0,SUMIFS(Data!F:F,Data!$AB:$AB,$J152),$I152=1,SUMIFS(Data!F:F,Data!$AC:$AC,$J152),$I152=2,SUMIFS(Data!F:F,Data!$AD:$AD,$J152),I152=3,SUMIFS(Data!F:F,Data!$AD:$AD,$J152))/10^6</f>
        <v>0</v>
      </c>
      <c r="L152" s="127" cm="1">
        <f t="array" ref="L152">_xlfn.IFS($I152=0,SUMIFS(Data!X:X,Data!$AB:$AB,$J152),$I152=1,SUMIFS(Data!X:X,Data!$AC:$AC,$J152),$I152=2,SUMIFS(Data!X:X,Data!$AD:$AD,$J152),$I152=3,SUMIFS(Data!X:X,Data!$AD:$AD,$J152))</f>
        <v>0</v>
      </c>
      <c r="M152" s="127" cm="1">
        <f t="array" ref="M152">_xlfn.IFS($I152=0,SUMIFS(Data!Y:Y,Data!$AB:$AB,$J152),$I152=1,SUMIFS(Data!Y:Y,Data!$AC:$AC,$J152),$I152=2,SUMIFS(Data!Y:Y,Data!$AD:$AD,$J152),$I152=3,SUMIFS(Data!Y:Y,Data!$AD:$AD,$J152))</f>
        <v>0</v>
      </c>
      <c r="N152" s="127" cm="1">
        <f t="array" ref="N152">_xlfn.IFS($I152=0,SUMIFS(Data!Z:Z,Data!$AB:$AB,$J152),$I152=1,SUMIFS(Data!Z:Z,Data!$AC:$AC,$J152),$I152=2,SUMIFS(Data!Z:Z,Data!$AD:$AD,$J152),$I152=3,SUMIFS(Data!Z:Z,Data!$AD:$AD,$J152))</f>
        <v>0</v>
      </c>
      <c r="O152" s="127" cm="1">
        <f t="array" ref="O152">_xlfn.IFS($I152=0,SUMIFS(Data!AA:AA,Data!$AB:$AB,$J152),$I152=1,SUMIFS(Data!AA:AA,Data!$AC:$AC,$J152),$I152=2,SUMIFS(Data!AA:AA,Data!$AD:$AD,$J152),$I152=3,SUMIFS(Data!AA:AA,Data!$AD:$AD,$J152))</f>
        <v>0</v>
      </c>
    </row>
    <row r="153" spans="9:15">
      <c r="I153">
        <f t="shared" si="3"/>
        <v>3</v>
      </c>
      <c r="J153" s="116" t="s">
        <v>910</v>
      </c>
      <c r="K153" s="121" cm="1">
        <f t="array" ref="K153">_xlfn.IFS($I153=0,SUMIFS(Data!F:F,Data!$AB:$AB,$J153),$I153=1,SUMIFS(Data!F:F,Data!$AC:$AC,$J153),$I153=2,SUMIFS(Data!F:F,Data!$AD:$AD,$J153),I153=3,SUMIFS(Data!F:F,Data!$AD:$AD,$J153))/10^6</f>
        <v>0</v>
      </c>
      <c r="L153" s="128" cm="1">
        <f t="array" ref="L153">_xlfn.IFS($I153=0,SUMIFS(Data!X:X,Data!$AB:$AB,$J153),$I153=1,SUMIFS(Data!X:X,Data!$AC:$AC,$J153),$I153=2,SUMIFS(Data!X:X,Data!$AD:$AD,$J153),$I153=3,SUMIFS(Data!X:X,Data!$AD:$AD,$J153))</f>
        <v>0</v>
      </c>
      <c r="M153" s="128" cm="1">
        <f t="array" ref="M153">_xlfn.IFS($I153=0,SUMIFS(Data!Y:Y,Data!$AB:$AB,$J153),$I153=1,SUMIFS(Data!Y:Y,Data!$AC:$AC,$J153),$I153=2,SUMIFS(Data!Y:Y,Data!$AD:$AD,$J153),$I153=3,SUMIFS(Data!Y:Y,Data!$AD:$AD,$J153))</f>
        <v>0</v>
      </c>
      <c r="N153" s="128" cm="1">
        <f t="array" ref="N153">_xlfn.IFS($I153=0,SUMIFS(Data!Z:Z,Data!$AB:$AB,$J153),$I153=1,SUMIFS(Data!Z:Z,Data!$AC:$AC,$J153),$I153=2,SUMIFS(Data!Z:Z,Data!$AD:$AD,$J153),$I153=3,SUMIFS(Data!Z:Z,Data!$AD:$AD,$J153))</f>
        <v>0</v>
      </c>
      <c r="O153" s="128" cm="1">
        <f t="array" ref="O153">_xlfn.IFS($I153=0,SUMIFS(Data!AA:AA,Data!$AB:$AB,$J153),$I153=1,SUMIFS(Data!AA:AA,Data!$AC:$AC,$J153),$I153=2,SUMIFS(Data!AA:AA,Data!$AD:$AD,$J153),$I153=3,SUMIFS(Data!AA:AA,Data!$AD:$AD,$J153))</f>
        <v>0</v>
      </c>
    </row>
    <row r="154" spans="9:15">
      <c r="I154">
        <f t="shared" si="3"/>
        <v>1</v>
      </c>
      <c r="J154" s="133" t="s">
        <v>188</v>
      </c>
      <c r="K154" s="134" cm="1">
        <f t="array" ref="K154">_xlfn.IFS($I154=0,SUMIFS(Data!F:F,Data!$AB:$AB,$J154),$I154=1,SUMIFS(Data!F:F,Data!$AC:$AC,$J154),$I154=2,SUMIFS(Data!F:F,Data!$AD:$AD,$J154),I154=3,SUMIFS(Data!F:F,Data!$AD:$AD,$J154))/10^6</f>
        <v>0</v>
      </c>
      <c r="L154" s="135" cm="1">
        <f t="array" ref="L154">_xlfn.IFS($I154=0,SUMIFS(Data!X:X,Data!$AB:$AB,$J154),$I154=1,SUMIFS(Data!X:X,Data!$AC:$AC,$J154),$I154=2,SUMIFS(Data!X:X,Data!$AD:$AD,$J154),$I154=3,SUMIFS(Data!X:X,Data!$AD:$AD,$J154))</f>
        <v>0</v>
      </c>
      <c r="M154" s="135" cm="1">
        <f t="array" ref="M154">_xlfn.IFS($I154=0,SUMIFS(Data!Y:Y,Data!$AB:$AB,$J154),$I154=1,SUMIFS(Data!Y:Y,Data!$AC:$AC,$J154),$I154=2,SUMIFS(Data!Y:Y,Data!$AD:$AD,$J154),$I154=3,SUMIFS(Data!Y:Y,Data!$AD:$AD,$J154))</f>
        <v>0</v>
      </c>
      <c r="N154" s="135" cm="1">
        <f t="array" ref="N154">_xlfn.IFS($I154=0,SUMIFS(Data!Z:Z,Data!$AB:$AB,$J154),$I154=1,SUMIFS(Data!Z:Z,Data!$AC:$AC,$J154),$I154=2,SUMIFS(Data!Z:Z,Data!$AD:$AD,$J154),$I154=3,SUMIFS(Data!Z:Z,Data!$AD:$AD,$J154))</f>
        <v>0</v>
      </c>
      <c r="O154" s="135" cm="1">
        <f t="array" ref="O154">_xlfn.IFS($I154=0,SUMIFS(Data!AA:AA,Data!$AB:$AB,$J154),$I154=1,SUMIFS(Data!AA:AA,Data!$AC:$AC,$J154),$I154=2,SUMIFS(Data!AA:AA,Data!$AD:$AD,$J154),$I154=3,SUMIFS(Data!AA:AA,Data!$AD:$AD,$J154))</f>
        <v>0</v>
      </c>
    </row>
    <row r="155" spans="9:15">
      <c r="I155">
        <f t="shared" si="3"/>
        <v>3</v>
      </c>
      <c r="J155" s="116" t="s">
        <v>859</v>
      </c>
      <c r="K155" s="121" cm="1">
        <f t="array" ref="K155">_xlfn.IFS($I155=0,SUMIFS(Data!F:F,Data!$AB:$AB,$J155),$I155=1,SUMIFS(Data!F:F,Data!$AC:$AC,$J155),$I155=2,SUMIFS(Data!F:F,Data!$AD:$AD,$J155),I155=3,SUMIFS(Data!F:F,Data!$AD:$AD,$J155))/10^6</f>
        <v>0</v>
      </c>
      <c r="L155" s="128" cm="1">
        <f t="array" ref="L155">_xlfn.IFS($I155=0,SUMIFS(Data!X:X,Data!$AB:$AB,$J155),$I155=1,SUMIFS(Data!X:X,Data!$AC:$AC,$J155),$I155=2,SUMIFS(Data!X:X,Data!$AD:$AD,$J155),$I155=3,SUMIFS(Data!X:X,Data!$AD:$AD,$J155))</f>
        <v>0</v>
      </c>
      <c r="M155" s="128" cm="1">
        <f t="array" ref="M155">_xlfn.IFS($I155=0,SUMIFS(Data!Y:Y,Data!$AB:$AB,$J155),$I155=1,SUMIFS(Data!Y:Y,Data!$AC:$AC,$J155),$I155=2,SUMIFS(Data!Y:Y,Data!$AD:$AD,$J155),$I155=3,SUMIFS(Data!Y:Y,Data!$AD:$AD,$J155))</f>
        <v>0</v>
      </c>
      <c r="N155" s="128" cm="1">
        <f t="array" ref="N155">_xlfn.IFS($I155=0,SUMIFS(Data!Z:Z,Data!$AB:$AB,$J155),$I155=1,SUMIFS(Data!Z:Z,Data!$AC:$AC,$J155),$I155=2,SUMIFS(Data!Z:Z,Data!$AD:$AD,$J155),$I155=3,SUMIFS(Data!Z:Z,Data!$AD:$AD,$J155))</f>
        <v>0</v>
      </c>
      <c r="O155" s="128" cm="1">
        <f t="array" ref="O155">_xlfn.IFS($I155=0,SUMIFS(Data!AA:AA,Data!$AB:$AB,$J155),$I155=1,SUMIFS(Data!AA:AA,Data!$AC:$AC,$J155),$I155=2,SUMIFS(Data!AA:AA,Data!$AD:$AD,$J155),$I155=3,SUMIFS(Data!AA:AA,Data!$AD:$AD,$J155))</f>
        <v>0</v>
      </c>
    </row>
    <row r="156" spans="9:15">
      <c r="I156">
        <f t="shared" si="3"/>
        <v>3</v>
      </c>
      <c r="J156" s="115" t="s">
        <v>862</v>
      </c>
      <c r="K156" s="120" cm="1">
        <f t="array" ref="K156">_xlfn.IFS($I156=0,SUMIFS(Data!F:F,Data!$AB:$AB,$J156),$I156=1,SUMIFS(Data!F:F,Data!$AC:$AC,$J156),$I156=2,SUMIFS(Data!F:F,Data!$AD:$AD,$J156),I156=3,SUMIFS(Data!F:F,Data!$AD:$AD,$J156))/10^6</f>
        <v>0</v>
      </c>
      <c r="L156" s="127" cm="1">
        <f t="array" ref="L156">_xlfn.IFS($I156=0,SUMIFS(Data!X:X,Data!$AB:$AB,$J156),$I156=1,SUMIFS(Data!X:X,Data!$AC:$AC,$J156),$I156=2,SUMIFS(Data!X:X,Data!$AD:$AD,$J156),$I156=3,SUMIFS(Data!X:X,Data!$AD:$AD,$J156))</f>
        <v>0</v>
      </c>
      <c r="M156" s="127" cm="1">
        <f t="array" ref="M156">_xlfn.IFS($I156=0,SUMIFS(Data!Y:Y,Data!$AB:$AB,$J156),$I156=1,SUMIFS(Data!Y:Y,Data!$AC:$AC,$J156),$I156=2,SUMIFS(Data!Y:Y,Data!$AD:$AD,$J156),$I156=3,SUMIFS(Data!Y:Y,Data!$AD:$AD,$J156))</f>
        <v>0</v>
      </c>
      <c r="N156" s="127" cm="1">
        <f t="array" ref="N156">_xlfn.IFS($I156=0,SUMIFS(Data!Z:Z,Data!$AB:$AB,$J156),$I156=1,SUMIFS(Data!Z:Z,Data!$AC:$AC,$J156),$I156=2,SUMIFS(Data!Z:Z,Data!$AD:$AD,$J156),$I156=3,SUMIFS(Data!Z:Z,Data!$AD:$AD,$J156))</f>
        <v>0</v>
      </c>
      <c r="O156" s="127" cm="1">
        <f t="array" ref="O156">_xlfn.IFS($I156=0,SUMIFS(Data!AA:AA,Data!$AB:$AB,$J156),$I156=1,SUMIFS(Data!AA:AA,Data!$AC:$AC,$J156),$I156=2,SUMIFS(Data!AA:AA,Data!$AD:$AD,$J156),$I156=3,SUMIFS(Data!AA:AA,Data!$AD:$AD,$J156))</f>
        <v>0</v>
      </c>
    </row>
    <row r="157" spans="9:15">
      <c r="I157">
        <f t="shared" si="3"/>
        <v>3</v>
      </c>
      <c r="J157" s="116" t="s">
        <v>864</v>
      </c>
      <c r="K157" s="121" cm="1">
        <f t="array" ref="K157">_xlfn.IFS($I157=0,SUMIFS(Data!F:F,Data!$AB:$AB,$J157),$I157=1,SUMIFS(Data!F:F,Data!$AC:$AC,$J157),$I157=2,SUMIFS(Data!F:F,Data!$AD:$AD,$J157),I157=3,SUMIFS(Data!F:F,Data!$AD:$AD,$J157))/10^6</f>
        <v>0</v>
      </c>
      <c r="L157" s="128" cm="1">
        <f t="array" ref="L157">_xlfn.IFS($I157=0,SUMIFS(Data!X:X,Data!$AB:$AB,$J157),$I157=1,SUMIFS(Data!X:X,Data!$AC:$AC,$J157),$I157=2,SUMIFS(Data!X:X,Data!$AD:$AD,$J157),$I157=3,SUMIFS(Data!X:X,Data!$AD:$AD,$J157))</f>
        <v>0</v>
      </c>
      <c r="M157" s="128" cm="1">
        <f t="array" ref="M157">_xlfn.IFS($I157=0,SUMIFS(Data!Y:Y,Data!$AB:$AB,$J157),$I157=1,SUMIFS(Data!Y:Y,Data!$AC:$AC,$J157),$I157=2,SUMIFS(Data!Y:Y,Data!$AD:$AD,$J157),$I157=3,SUMIFS(Data!Y:Y,Data!$AD:$AD,$J157))</f>
        <v>0</v>
      </c>
      <c r="N157" s="128" cm="1">
        <f t="array" ref="N157">_xlfn.IFS($I157=0,SUMIFS(Data!Z:Z,Data!$AB:$AB,$J157),$I157=1,SUMIFS(Data!Z:Z,Data!$AC:$AC,$J157),$I157=2,SUMIFS(Data!Z:Z,Data!$AD:$AD,$J157),$I157=3,SUMIFS(Data!Z:Z,Data!$AD:$AD,$J157))</f>
        <v>0</v>
      </c>
      <c r="O157" s="128" cm="1">
        <f t="array" ref="O157">_xlfn.IFS($I157=0,SUMIFS(Data!AA:AA,Data!$AB:$AB,$J157),$I157=1,SUMIFS(Data!AA:AA,Data!$AC:$AC,$J157),$I157=2,SUMIFS(Data!AA:AA,Data!$AD:$AD,$J157),$I157=3,SUMIFS(Data!AA:AA,Data!$AD:$AD,$J157))</f>
        <v>0</v>
      </c>
    </row>
    <row r="158" spans="9:15">
      <c r="I158">
        <f t="shared" si="3"/>
        <v>3</v>
      </c>
      <c r="J158" s="115" t="s">
        <v>866</v>
      </c>
      <c r="K158" s="120" cm="1">
        <f t="array" ref="K158">_xlfn.IFS($I158=0,SUMIFS(Data!F:F,Data!$AB:$AB,$J158),$I158=1,SUMIFS(Data!F:F,Data!$AC:$AC,$J158),$I158=2,SUMIFS(Data!F:F,Data!$AD:$AD,$J158),I158=3,SUMIFS(Data!F:F,Data!$AD:$AD,$J158))/10^6</f>
        <v>0</v>
      </c>
      <c r="L158" s="127" cm="1">
        <f t="array" ref="L158">_xlfn.IFS($I158=0,SUMIFS(Data!X:X,Data!$AB:$AB,$J158),$I158=1,SUMIFS(Data!X:X,Data!$AC:$AC,$J158),$I158=2,SUMIFS(Data!X:X,Data!$AD:$AD,$J158),$I158=3,SUMIFS(Data!X:X,Data!$AD:$AD,$J158))</f>
        <v>0</v>
      </c>
      <c r="M158" s="127" cm="1">
        <f t="array" ref="M158">_xlfn.IFS($I158=0,SUMIFS(Data!Y:Y,Data!$AB:$AB,$J158),$I158=1,SUMIFS(Data!Y:Y,Data!$AC:$AC,$J158),$I158=2,SUMIFS(Data!Y:Y,Data!$AD:$AD,$J158),$I158=3,SUMIFS(Data!Y:Y,Data!$AD:$AD,$J158))</f>
        <v>0</v>
      </c>
      <c r="N158" s="127" cm="1">
        <f t="array" ref="N158">_xlfn.IFS($I158=0,SUMIFS(Data!Z:Z,Data!$AB:$AB,$J158),$I158=1,SUMIFS(Data!Z:Z,Data!$AC:$AC,$J158),$I158=2,SUMIFS(Data!Z:Z,Data!$AD:$AD,$J158),$I158=3,SUMIFS(Data!Z:Z,Data!$AD:$AD,$J158))</f>
        <v>0</v>
      </c>
      <c r="O158" s="127" cm="1">
        <f t="array" ref="O158">_xlfn.IFS($I158=0,SUMIFS(Data!AA:AA,Data!$AB:$AB,$J158),$I158=1,SUMIFS(Data!AA:AA,Data!$AC:$AC,$J158),$I158=2,SUMIFS(Data!AA:AA,Data!$AD:$AD,$J158),$I158=3,SUMIFS(Data!AA:AA,Data!$AD:$AD,$J158))</f>
        <v>0</v>
      </c>
    </row>
    <row r="159" spans="9:15">
      <c r="I159">
        <f t="shared" si="3"/>
        <v>3</v>
      </c>
      <c r="J159" s="116" t="s">
        <v>868</v>
      </c>
      <c r="K159" s="121" cm="1">
        <f t="array" ref="K159">_xlfn.IFS($I159=0,SUMIFS(Data!F:F,Data!$AB:$AB,$J159),$I159=1,SUMIFS(Data!F:F,Data!$AC:$AC,$J159),$I159=2,SUMIFS(Data!F:F,Data!$AD:$AD,$J159),I159=3,SUMIFS(Data!F:F,Data!$AD:$AD,$J159))/10^6</f>
        <v>0</v>
      </c>
      <c r="L159" s="128" cm="1">
        <f t="array" ref="L159">_xlfn.IFS($I159=0,SUMIFS(Data!X:X,Data!$AB:$AB,$J159),$I159=1,SUMIFS(Data!X:X,Data!$AC:$AC,$J159),$I159=2,SUMIFS(Data!X:X,Data!$AD:$AD,$J159),$I159=3,SUMIFS(Data!X:X,Data!$AD:$AD,$J159))</f>
        <v>0</v>
      </c>
      <c r="M159" s="128" cm="1">
        <f t="array" ref="M159">_xlfn.IFS($I159=0,SUMIFS(Data!Y:Y,Data!$AB:$AB,$J159),$I159=1,SUMIFS(Data!Y:Y,Data!$AC:$AC,$J159),$I159=2,SUMIFS(Data!Y:Y,Data!$AD:$AD,$J159),$I159=3,SUMIFS(Data!Y:Y,Data!$AD:$AD,$J159))</f>
        <v>0</v>
      </c>
      <c r="N159" s="128" cm="1">
        <f t="array" ref="N159">_xlfn.IFS($I159=0,SUMIFS(Data!Z:Z,Data!$AB:$AB,$J159),$I159=1,SUMIFS(Data!Z:Z,Data!$AC:$AC,$J159),$I159=2,SUMIFS(Data!Z:Z,Data!$AD:$AD,$J159),$I159=3,SUMIFS(Data!Z:Z,Data!$AD:$AD,$J159))</f>
        <v>0</v>
      </c>
      <c r="O159" s="128" cm="1">
        <f t="array" ref="O159">_xlfn.IFS($I159=0,SUMIFS(Data!AA:AA,Data!$AB:$AB,$J159),$I159=1,SUMIFS(Data!AA:AA,Data!$AC:$AC,$J159),$I159=2,SUMIFS(Data!AA:AA,Data!$AD:$AD,$J159),$I159=3,SUMIFS(Data!AA:AA,Data!$AD:$AD,$J159))</f>
        <v>0</v>
      </c>
    </row>
    <row r="160" spans="9:15">
      <c r="I160">
        <f t="shared" si="3"/>
        <v>3</v>
      </c>
      <c r="J160" s="115" t="s">
        <v>870</v>
      </c>
      <c r="K160" s="120" cm="1">
        <f t="array" ref="K160">_xlfn.IFS($I160=0,SUMIFS(Data!F:F,Data!$AB:$AB,$J160),$I160=1,SUMIFS(Data!F:F,Data!$AC:$AC,$J160),$I160=2,SUMIFS(Data!F:F,Data!$AD:$AD,$J160),I160=3,SUMIFS(Data!F:F,Data!$AD:$AD,$J160))/10^6</f>
        <v>0</v>
      </c>
      <c r="L160" s="127" cm="1">
        <f t="array" ref="L160">_xlfn.IFS($I160=0,SUMIFS(Data!X:X,Data!$AB:$AB,$J160),$I160=1,SUMIFS(Data!X:X,Data!$AC:$AC,$J160),$I160=2,SUMIFS(Data!X:X,Data!$AD:$AD,$J160),$I160=3,SUMIFS(Data!X:X,Data!$AD:$AD,$J160))</f>
        <v>0</v>
      </c>
      <c r="M160" s="127" cm="1">
        <f t="array" ref="M160">_xlfn.IFS($I160=0,SUMIFS(Data!Y:Y,Data!$AB:$AB,$J160),$I160=1,SUMIFS(Data!Y:Y,Data!$AC:$AC,$J160),$I160=2,SUMIFS(Data!Y:Y,Data!$AD:$AD,$J160),$I160=3,SUMIFS(Data!Y:Y,Data!$AD:$AD,$J160))</f>
        <v>0</v>
      </c>
      <c r="N160" s="127" cm="1">
        <f t="array" ref="N160">_xlfn.IFS($I160=0,SUMIFS(Data!Z:Z,Data!$AB:$AB,$J160),$I160=1,SUMIFS(Data!Z:Z,Data!$AC:$AC,$J160),$I160=2,SUMIFS(Data!Z:Z,Data!$AD:$AD,$J160),$I160=3,SUMIFS(Data!Z:Z,Data!$AD:$AD,$J160))</f>
        <v>0</v>
      </c>
      <c r="O160" s="127" cm="1">
        <f t="array" ref="O160">_xlfn.IFS($I160=0,SUMIFS(Data!AA:AA,Data!$AB:$AB,$J160),$I160=1,SUMIFS(Data!AA:AA,Data!$AC:$AC,$J160),$I160=2,SUMIFS(Data!AA:AA,Data!$AD:$AD,$J160),$I160=3,SUMIFS(Data!AA:AA,Data!$AD:$AD,$J160))</f>
        <v>0</v>
      </c>
    </row>
    <row r="161" spans="9:15">
      <c r="I161">
        <f t="shared" si="3"/>
        <v>1</v>
      </c>
      <c r="J161" s="133" t="s">
        <v>196</v>
      </c>
      <c r="K161" s="134" cm="1">
        <f t="array" ref="K161">_xlfn.IFS($I161=0,SUMIFS(Data!F:F,Data!$AB:$AB,$J161),$I161=1,SUMIFS(Data!F:F,Data!$AC:$AC,$J161),$I161=2,SUMIFS(Data!F:F,Data!$AD:$AD,$J161),I161=3,SUMIFS(Data!F:F,Data!$AD:$AD,$J161))/10^6</f>
        <v>0</v>
      </c>
      <c r="L161" s="135" cm="1">
        <f t="array" ref="L161">_xlfn.IFS($I161=0,SUMIFS(Data!X:X,Data!$AB:$AB,$J161),$I161=1,SUMIFS(Data!X:X,Data!$AC:$AC,$J161),$I161=2,SUMIFS(Data!X:X,Data!$AD:$AD,$J161),$I161=3,SUMIFS(Data!X:X,Data!$AD:$AD,$J161))</f>
        <v>0</v>
      </c>
      <c r="M161" s="135" cm="1">
        <f t="array" ref="M161">_xlfn.IFS($I161=0,SUMIFS(Data!Y:Y,Data!$AB:$AB,$J161),$I161=1,SUMIFS(Data!Y:Y,Data!$AC:$AC,$J161),$I161=2,SUMIFS(Data!Y:Y,Data!$AD:$AD,$J161),$I161=3,SUMIFS(Data!Y:Y,Data!$AD:$AD,$J161))</f>
        <v>0</v>
      </c>
      <c r="N161" s="135" cm="1">
        <f t="array" ref="N161">_xlfn.IFS($I161=0,SUMIFS(Data!Z:Z,Data!$AB:$AB,$J161),$I161=1,SUMIFS(Data!Z:Z,Data!$AC:$AC,$J161),$I161=2,SUMIFS(Data!Z:Z,Data!$AD:$AD,$J161),$I161=3,SUMIFS(Data!Z:Z,Data!$AD:$AD,$J161))</f>
        <v>0</v>
      </c>
      <c r="O161" s="135" cm="1">
        <f t="array" ref="O161">_xlfn.IFS($I161=0,SUMIFS(Data!AA:AA,Data!$AB:$AB,$J161),$I161=1,SUMIFS(Data!AA:AA,Data!$AC:$AC,$J161),$I161=2,SUMIFS(Data!AA:AA,Data!$AD:$AD,$J161),$I161=3,SUMIFS(Data!AA:AA,Data!$AD:$AD,$J161))</f>
        <v>0</v>
      </c>
    </row>
    <row r="162" spans="9:15">
      <c r="I162">
        <f t="shared" si="3"/>
        <v>3</v>
      </c>
      <c r="J162" s="115" t="s">
        <v>872</v>
      </c>
      <c r="K162" s="120" cm="1">
        <f t="array" ref="K162">_xlfn.IFS($I162=0,SUMIFS(Data!F:F,Data!$AB:$AB,$J162),$I162=1,SUMIFS(Data!F:F,Data!$AC:$AC,$J162),$I162=2,SUMIFS(Data!F:F,Data!$AD:$AD,$J162),I162=3,SUMIFS(Data!F:F,Data!$AD:$AD,$J162))/10^6</f>
        <v>0</v>
      </c>
      <c r="L162" s="127" cm="1">
        <f t="array" ref="L162">_xlfn.IFS($I162=0,SUMIFS(Data!X:X,Data!$AB:$AB,$J162),$I162=1,SUMIFS(Data!X:X,Data!$AC:$AC,$J162),$I162=2,SUMIFS(Data!X:X,Data!$AD:$AD,$J162),$I162=3,SUMIFS(Data!X:X,Data!$AD:$AD,$J162))</f>
        <v>0</v>
      </c>
      <c r="M162" s="127" cm="1">
        <f t="array" ref="M162">_xlfn.IFS($I162=0,SUMIFS(Data!Y:Y,Data!$AB:$AB,$J162),$I162=1,SUMIFS(Data!Y:Y,Data!$AC:$AC,$J162),$I162=2,SUMIFS(Data!Y:Y,Data!$AD:$AD,$J162),$I162=3,SUMIFS(Data!Y:Y,Data!$AD:$AD,$J162))</f>
        <v>0</v>
      </c>
      <c r="N162" s="127" cm="1">
        <f t="array" ref="N162">_xlfn.IFS($I162=0,SUMIFS(Data!Z:Z,Data!$AB:$AB,$J162),$I162=1,SUMIFS(Data!Z:Z,Data!$AC:$AC,$J162),$I162=2,SUMIFS(Data!Z:Z,Data!$AD:$AD,$J162),$I162=3,SUMIFS(Data!Z:Z,Data!$AD:$AD,$J162))</f>
        <v>0</v>
      </c>
      <c r="O162" s="127" cm="1">
        <f t="array" ref="O162">_xlfn.IFS($I162=0,SUMIFS(Data!AA:AA,Data!$AB:$AB,$J162),$I162=1,SUMIFS(Data!AA:AA,Data!$AC:$AC,$J162),$I162=2,SUMIFS(Data!AA:AA,Data!$AD:$AD,$J162),$I162=3,SUMIFS(Data!AA:AA,Data!$AD:$AD,$J162))</f>
        <v>0</v>
      </c>
    </row>
    <row r="163" spans="9:15">
      <c r="I163">
        <f t="shared" si="3"/>
        <v>3</v>
      </c>
      <c r="J163" s="116" t="s">
        <v>874</v>
      </c>
      <c r="K163" s="121" cm="1">
        <f t="array" ref="K163">_xlfn.IFS($I163=0,SUMIFS(Data!F:F,Data!$AB:$AB,$J163),$I163=1,SUMIFS(Data!F:F,Data!$AC:$AC,$J163),$I163=2,SUMIFS(Data!F:F,Data!$AD:$AD,$J163),I163=3,SUMIFS(Data!F:F,Data!$AD:$AD,$J163))/10^6</f>
        <v>0</v>
      </c>
      <c r="L163" s="128" cm="1">
        <f t="array" ref="L163">_xlfn.IFS($I163=0,SUMIFS(Data!X:X,Data!$AB:$AB,$J163),$I163=1,SUMIFS(Data!X:X,Data!$AC:$AC,$J163),$I163=2,SUMIFS(Data!X:X,Data!$AD:$AD,$J163),$I163=3,SUMIFS(Data!X:X,Data!$AD:$AD,$J163))</f>
        <v>0</v>
      </c>
      <c r="M163" s="128" cm="1">
        <f t="array" ref="M163">_xlfn.IFS($I163=0,SUMIFS(Data!Y:Y,Data!$AB:$AB,$J163),$I163=1,SUMIFS(Data!Y:Y,Data!$AC:$AC,$J163),$I163=2,SUMIFS(Data!Y:Y,Data!$AD:$AD,$J163),$I163=3,SUMIFS(Data!Y:Y,Data!$AD:$AD,$J163))</f>
        <v>0</v>
      </c>
      <c r="N163" s="128" cm="1">
        <f t="array" ref="N163">_xlfn.IFS($I163=0,SUMIFS(Data!Z:Z,Data!$AB:$AB,$J163),$I163=1,SUMIFS(Data!Z:Z,Data!$AC:$AC,$J163),$I163=2,SUMIFS(Data!Z:Z,Data!$AD:$AD,$J163),$I163=3,SUMIFS(Data!Z:Z,Data!$AD:$AD,$J163))</f>
        <v>0</v>
      </c>
      <c r="O163" s="128" cm="1">
        <f t="array" ref="O163">_xlfn.IFS($I163=0,SUMIFS(Data!AA:AA,Data!$AB:$AB,$J163),$I163=1,SUMIFS(Data!AA:AA,Data!$AC:$AC,$J163),$I163=2,SUMIFS(Data!AA:AA,Data!$AD:$AD,$J163),$I163=3,SUMIFS(Data!AA:AA,Data!$AD:$AD,$J163))</f>
        <v>0</v>
      </c>
    </row>
    <row r="164" spans="9:15">
      <c r="I164">
        <f t="shared" si="3"/>
        <v>3</v>
      </c>
      <c r="J164" s="115" t="s">
        <v>876</v>
      </c>
      <c r="K164" s="120" cm="1">
        <f t="array" ref="K164">_xlfn.IFS($I164=0,SUMIFS(Data!F:F,Data!$AB:$AB,$J164),$I164=1,SUMIFS(Data!F:F,Data!$AC:$AC,$J164),$I164=2,SUMIFS(Data!F:F,Data!$AD:$AD,$J164),I164=3,SUMIFS(Data!F:F,Data!$AD:$AD,$J164))/10^6</f>
        <v>0</v>
      </c>
      <c r="L164" s="127" cm="1">
        <f t="array" ref="L164">_xlfn.IFS($I164=0,SUMIFS(Data!X:X,Data!$AB:$AB,$J164),$I164=1,SUMIFS(Data!X:X,Data!$AC:$AC,$J164),$I164=2,SUMIFS(Data!X:X,Data!$AD:$AD,$J164),$I164=3,SUMIFS(Data!X:X,Data!$AD:$AD,$J164))</f>
        <v>0</v>
      </c>
      <c r="M164" s="127" cm="1">
        <f t="array" ref="M164">_xlfn.IFS($I164=0,SUMIFS(Data!Y:Y,Data!$AB:$AB,$J164),$I164=1,SUMIFS(Data!Y:Y,Data!$AC:$AC,$J164),$I164=2,SUMIFS(Data!Y:Y,Data!$AD:$AD,$J164),$I164=3,SUMIFS(Data!Y:Y,Data!$AD:$AD,$J164))</f>
        <v>0</v>
      </c>
      <c r="N164" s="127" cm="1">
        <f t="array" ref="N164">_xlfn.IFS($I164=0,SUMIFS(Data!Z:Z,Data!$AB:$AB,$J164),$I164=1,SUMIFS(Data!Z:Z,Data!$AC:$AC,$J164),$I164=2,SUMIFS(Data!Z:Z,Data!$AD:$AD,$J164),$I164=3,SUMIFS(Data!Z:Z,Data!$AD:$AD,$J164))</f>
        <v>0</v>
      </c>
      <c r="O164" s="127" cm="1">
        <f t="array" ref="O164">_xlfn.IFS($I164=0,SUMIFS(Data!AA:AA,Data!$AB:$AB,$J164),$I164=1,SUMIFS(Data!AA:AA,Data!$AC:$AC,$J164),$I164=2,SUMIFS(Data!AA:AA,Data!$AD:$AD,$J164),$I164=3,SUMIFS(Data!AA:AA,Data!$AD:$AD,$J164))</f>
        <v>0</v>
      </c>
    </row>
    <row r="165" spans="9:15">
      <c r="I165">
        <f t="shared" si="3"/>
        <v>1</v>
      </c>
      <c r="J165" s="133" t="s">
        <v>200</v>
      </c>
      <c r="K165" s="134" cm="1">
        <f t="array" ref="K165">_xlfn.IFS($I165=0,SUMIFS(Data!F:F,Data!$AB:$AB,$J165),$I165=1,SUMIFS(Data!F:F,Data!$AC:$AC,$J165),$I165=2,SUMIFS(Data!F:F,Data!$AD:$AD,$J165),I165=3,SUMIFS(Data!F:F,Data!$AD:$AD,$J165))/10^6</f>
        <v>0</v>
      </c>
      <c r="L165" s="135" cm="1">
        <f t="array" ref="L165">_xlfn.IFS($I165=0,SUMIFS(Data!X:X,Data!$AB:$AB,$J165),$I165=1,SUMIFS(Data!X:X,Data!$AC:$AC,$J165),$I165=2,SUMIFS(Data!X:X,Data!$AD:$AD,$J165),$I165=3,SUMIFS(Data!X:X,Data!$AD:$AD,$J165))</f>
        <v>0</v>
      </c>
      <c r="M165" s="135" cm="1">
        <f t="array" ref="M165">_xlfn.IFS($I165=0,SUMIFS(Data!Y:Y,Data!$AB:$AB,$J165),$I165=1,SUMIFS(Data!Y:Y,Data!$AC:$AC,$J165),$I165=2,SUMIFS(Data!Y:Y,Data!$AD:$AD,$J165),$I165=3,SUMIFS(Data!Y:Y,Data!$AD:$AD,$J165))</f>
        <v>0</v>
      </c>
      <c r="N165" s="135" cm="1">
        <f t="array" ref="N165">_xlfn.IFS($I165=0,SUMIFS(Data!Z:Z,Data!$AB:$AB,$J165),$I165=1,SUMIFS(Data!Z:Z,Data!$AC:$AC,$J165),$I165=2,SUMIFS(Data!Z:Z,Data!$AD:$AD,$J165),$I165=3,SUMIFS(Data!Z:Z,Data!$AD:$AD,$J165))</f>
        <v>0</v>
      </c>
      <c r="O165" s="135" cm="1">
        <f t="array" ref="O165">_xlfn.IFS($I165=0,SUMIFS(Data!AA:AA,Data!$AB:$AB,$J165),$I165=1,SUMIFS(Data!AA:AA,Data!$AC:$AC,$J165),$I165=2,SUMIFS(Data!AA:AA,Data!$AD:$AD,$J165),$I165=3,SUMIFS(Data!AA:AA,Data!$AD:$AD,$J165))</f>
        <v>0</v>
      </c>
    </row>
    <row r="166" spans="9:15">
      <c r="I166">
        <f t="shared" si="3"/>
        <v>3</v>
      </c>
      <c r="J166" s="115" t="s">
        <v>878</v>
      </c>
      <c r="K166" s="120" cm="1">
        <f t="array" ref="K166">_xlfn.IFS($I166=0,SUMIFS(Data!F:F,Data!$AB:$AB,$J166),$I166=1,SUMIFS(Data!F:F,Data!$AC:$AC,$J166),$I166=2,SUMIFS(Data!F:F,Data!$AD:$AD,$J166),I166=3,SUMIFS(Data!F:F,Data!$AD:$AD,$J166))/10^6</f>
        <v>0</v>
      </c>
      <c r="L166" s="127" cm="1">
        <f t="array" ref="L166">_xlfn.IFS($I166=0,SUMIFS(Data!X:X,Data!$AB:$AB,$J166),$I166=1,SUMIFS(Data!X:X,Data!$AC:$AC,$J166),$I166=2,SUMIFS(Data!X:X,Data!$AD:$AD,$J166),$I166=3,SUMIFS(Data!X:X,Data!$AD:$AD,$J166))</f>
        <v>0</v>
      </c>
      <c r="M166" s="127" cm="1">
        <f t="array" ref="M166">_xlfn.IFS($I166=0,SUMIFS(Data!Y:Y,Data!$AB:$AB,$J166),$I166=1,SUMIFS(Data!Y:Y,Data!$AC:$AC,$J166),$I166=2,SUMIFS(Data!Y:Y,Data!$AD:$AD,$J166),$I166=3,SUMIFS(Data!Y:Y,Data!$AD:$AD,$J166))</f>
        <v>0</v>
      </c>
      <c r="N166" s="127" cm="1">
        <f t="array" ref="N166">_xlfn.IFS($I166=0,SUMIFS(Data!Z:Z,Data!$AB:$AB,$J166),$I166=1,SUMIFS(Data!Z:Z,Data!$AC:$AC,$J166),$I166=2,SUMIFS(Data!Z:Z,Data!$AD:$AD,$J166),$I166=3,SUMIFS(Data!Z:Z,Data!$AD:$AD,$J166))</f>
        <v>0</v>
      </c>
      <c r="O166" s="127" cm="1">
        <f t="array" ref="O166">_xlfn.IFS($I166=0,SUMIFS(Data!AA:AA,Data!$AB:$AB,$J166),$I166=1,SUMIFS(Data!AA:AA,Data!$AC:$AC,$J166),$I166=2,SUMIFS(Data!AA:AA,Data!$AD:$AD,$J166),$I166=3,SUMIFS(Data!AA:AA,Data!$AD:$AD,$J166))</f>
        <v>0</v>
      </c>
    </row>
    <row r="167" spans="9:15">
      <c r="I167">
        <f t="shared" si="3"/>
        <v>1</v>
      </c>
      <c r="J167" s="133" t="s">
        <v>202</v>
      </c>
      <c r="K167" s="134" cm="1">
        <f t="array" ref="K167">_xlfn.IFS($I167=0,SUMIFS(Data!F:F,Data!$AB:$AB,$J167),$I167=1,SUMIFS(Data!F:F,Data!$AC:$AC,$J167),$I167=2,SUMIFS(Data!F:F,Data!$AD:$AD,$J167),I167=3,SUMIFS(Data!F:F,Data!$AD:$AD,$J167))/10^6</f>
        <v>0</v>
      </c>
      <c r="L167" s="135" cm="1">
        <f t="array" ref="L167">_xlfn.IFS($I167=0,SUMIFS(Data!X:X,Data!$AB:$AB,$J167),$I167=1,SUMIFS(Data!X:X,Data!$AC:$AC,$J167),$I167=2,SUMIFS(Data!X:X,Data!$AD:$AD,$J167),$I167=3,SUMIFS(Data!X:X,Data!$AD:$AD,$J167))</f>
        <v>0</v>
      </c>
      <c r="M167" s="135" cm="1">
        <f t="array" ref="M167">_xlfn.IFS($I167=0,SUMIFS(Data!Y:Y,Data!$AB:$AB,$J167),$I167=1,SUMIFS(Data!Y:Y,Data!$AC:$AC,$J167),$I167=2,SUMIFS(Data!Y:Y,Data!$AD:$AD,$J167),$I167=3,SUMIFS(Data!Y:Y,Data!$AD:$AD,$J167))</f>
        <v>0</v>
      </c>
      <c r="N167" s="135" cm="1">
        <f t="array" ref="N167">_xlfn.IFS($I167=0,SUMIFS(Data!Z:Z,Data!$AB:$AB,$J167),$I167=1,SUMIFS(Data!Z:Z,Data!$AC:$AC,$J167),$I167=2,SUMIFS(Data!Z:Z,Data!$AD:$AD,$J167),$I167=3,SUMIFS(Data!Z:Z,Data!$AD:$AD,$J167))</f>
        <v>0</v>
      </c>
      <c r="O167" s="135" cm="1">
        <f t="array" ref="O167">_xlfn.IFS($I167=0,SUMIFS(Data!AA:AA,Data!$AB:$AB,$J167),$I167=1,SUMIFS(Data!AA:AA,Data!$AC:$AC,$J167),$I167=2,SUMIFS(Data!AA:AA,Data!$AD:$AD,$J167),$I167=3,SUMIFS(Data!AA:AA,Data!$AD:$AD,$J167))</f>
        <v>0</v>
      </c>
    </row>
    <row r="168" spans="9:15">
      <c r="I168">
        <f t="shared" si="3"/>
        <v>3</v>
      </c>
      <c r="J168" s="115" t="s">
        <v>880</v>
      </c>
      <c r="K168" s="120" cm="1">
        <f t="array" ref="K168">_xlfn.IFS($I168=0,SUMIFS(Data!F:F,Data!$AB:$AB,$J168),$I168=1,SUMIFS(Data!F:F,Data!$AC:$AC,$J168),$I168=2,SUMIFS(Data!F:F,Data!$AD:$AD,$J168),I168=3,SUMIFS(Data!F:F,Data!$AD:$AD,$J168))/10^6</f>
        <v>0</v>
      </c>
      <c r="L168" s="127" cm="1">
        <f t="array" ref="L168">_xlfn.IFS($I168=0,SUMIFS(Data!X:X,Data!$AB:$AB,$J168),$I168=1,SUMIFS(Data!X:X,Data!$AC:$AC,$J168),$I168=2,SUMIFS(Data!X:X,Data!$AD:$AD,$J168),$I168=3,SUMIFS(Data!X:X,Data!$AD:$AD,$J168))</f>
        <v>0</v>
      </c>
      <c r="M168" s="127" cm="1">
        <f t="array" ref="M168">_xlfn.IFS($I168=0,SUMIFS(Data!Y:Y,Data!$AB:$AB,$J168),$I168=1,SUMIFS(Data!Y:Y,Data!$AC:$AC,$J168),$I168=2,SUMIFS(Data!Y:Y,Data!$AD:$AD,$J168),$I168=3,SUMIFS(Data!Y:Y,Data!$AD:$AD,$J168))</f>
        <v>0</v>
      </c>
      <c r="N168" s="127" cm="1">
        <f t="array" ref="N168">_xlfn.IFS($I168=0,SUMIFS(Data!Z:Z,Data!$AB:$AB,$J168),$I168=1,SUMIFS(Data!Z:Z,Data!$AC:$AC,$J168),$I168=2,SUMIFS(Data!Z:Z,Data!$AD:$AD,$J168),$I168=3,SUMIFS(Data!Z:Z,Data!$AD:$AD,$J168))</f>
        <v>0</v>
      </c>
      <c r="O168" s="127" cm="1">
        <f t="array" ref="O168">_xlfn.IFS($I168=0,SUMIFS(Data!AA:AA,Data!$AB:$AB,$J168),$I168=1,SUMIFS(Data!AA:AA,Data!$AC:$AC,$J168),$I168=2,SUMIFS(Data!AA:AA,Data!$AD:$AD,$J168),$I168=3,SUMIFS(Data!AA:AA,Data!$AD:$AD,$J168))</f>
        <v>0</v>
      </c>
    </row>
    <row r="169" spans="9:15">
      <c r="I169">
        <f t="shared" si="3"/>
        <v>3</v>
      </c>
      <c r="J169" s="116" t="s">
        <v>882</v>
      </c>
      <c r="K169" s="121" cm="1">
        <f t="array" ref="K169">_xlfn.IFS($I169=0,SUMIFS(Data!F:F,Data!$AB:$AB,$J169),$I169=1,SUMIFS(Data!F:F,Data!$AC:$AC,$J169),$I169=2,SUMIFS(Data!F:F,Data!$AD:$AD,$J169),I169=3,SUMIFS(Data!F:F,Data!$AD:$AD,$J169))/10^6</f>
        <v>0</v>
      </c>
      <c r="L169" s="128" cm="1">
        <f t="array" ref="L169">_xlfn.IFS($I169=0,SUMIFS(Data!X:X,Data!$AB:$AB,$J169),$I169=1,SUMIFS(Data!X:X,Data!$AC:$AC,$J169),$I169=2,SUMIFS(Data!X:X,Data!$AD:$AD,$J169),$I169=3,SUMIFS(Data!X:X,Data!$AD:$AD,$J169))</f>
        <v>0</v>
      </c>
      <c r="M169" s="128" cm="1">
        <f t="array" ref="M169">_xlfn.IFS($I169=0,SUMIFS(Data!Y:Y,Data!$AB:$AB,$J169),$I169=1,SUMIFS(Data!Y:Y,Data!$AC:$AC,$J169),$I169=2,SUMIFS(Data!Y:Y,Data!$AD:$AD,$J169),$I169=3,SUMIFS(Data!Y:Y,Data!$AD:$AD,$J169))</f>
        <v>0</v>
      </c>
      <c r="N169" s="128" cm="1">
        <f t="array" ref="N169">_xlfn.IFS($I169=0,SUMIFS(Data!Z:Z,Data!$AB:$AB,$J169),$I169=1,SUMIFS(Data!Z:Z,Data!$AC:$AC,$J169),$I169=2,SUMIFS(Data!Z:Z,Data!$AD:$AD,$J169),$I169=3,SUMIFS(Data!Z:Z,Data!$AD:$AD,$J169))</f>
        <v>0</v>
      </c>
      <c r="O169" s="128" cm="1">
        <f t="array" ref="O169">_xlfn.IFS($I169=0,SUMIFS(Data!AA:AA,Data!$AB:$AB,$J169),$I169=1,SUMIFS(Data!AA:AA,Data!$AC:$AC,$J169),$I169=2,SUMIFS(Data!AA:AA,Data!$AD:$AD,$J169),$I169=3,SUMIFS(Data!AA:AA,Data!$AD:$AD,$J169))</f>
        <v>0</v>
      </c>
    </row>
    <row r="170" spans="9:15">
      <c r="I170">
        <f t="shared" si="3"/>
        <v>1</v>
      </c>
      <c r="J170" s="133" t="s">
        <v>205</v>
      </c>
      <c r="K170" s="134" cm="1">
        <f t="array" ref="K170">_xlfn.IFS($I170=0,SUMIFS(Data!F:F,Data!$AB:$AB,$J170),$I170=1,SUMIFS(Data!F:F,Data!$AC:$AC,$J170),$I170=2,SUMIFS(Data!F:F,Data!$AD:$AD,$J170),I170=3,SUMIFS(Data!F:F,Data!$AD:$AD,$J170))/10^6</f>
        <v>0</v>
      </c>
      <c r="L170" s="135" cm="1">
        <f t="array" ref="L170">_xlfn.IFS($I170=0,SUMIFS(Data!X:X,Data!$AB:$AB,$J170),$I170=1,SUMIFS(Data!X:X,Data!$AC:$AC,$J170),$I170=2,SUMIFS(Data!X:X,Data!$AD:$AD,$J170),$I170=3,SUMIFS(Data!X:X,Data!$AD:$AD,$J170))</f>
        <v>0</v>
      </c>
      <c r="M170" s="135" cm="1">
        <f t="array" ref="M170">_xlfn.IFS($I170=0,SUMIFS(Data!Y:Y,Data!$AB:$AB,$J170),$I170=1,SUMIFS(Data!Y:Y,Data!$AC:$AC,$J170),$I170=2,SUMIFS(Data!Y:Y,Data!$AD:$AD,$J170),$I170=3,SUMIFS(Data!Y:Y,Data!$AD:$AD,$J170))</f>
        <v>0</v>
      </c>
      <c r="N170" s="135" cm="1">
        <f t="array" ref="N170">_xlfn.IFS($I170=0,SUMIFS(Data!Z:Z,Data!$AB:$AB,$J170),$I170=1,SUMIFS(Data!Z:Z,Data!$AC:$AC,$J170),$I170=2,SUMIFS(Data!Z:Z,Data!$AD:$AD,$J170),$I170=3,SUMIFS(Data!Z:Z,Data!$AD:$AD,$J170))</f>
        <v>0</v>
      </c>
      <c r="O170" s="135" cm="1">
        <f t="array" ref="O170">_xlfn.IFS($I170=0,SUMIFS(Data!AA:AA,Data!$AB:$AB,$J170),$I170=1,SUMIFS(Data!AA:AA,Data!$AC:$AC,$J170),$I170=2,SUMIFS(Data!AA:AA,Data!$AD:$AD,$J170),$I170=3,SUMIFS(Data!AA:AA,Data!$AD:$AD,$J170))</f>
        <v>0</v>
      </c>
    </row>
    <row r="171" spans="9:15">
      <c r="I171">
        <f t="shared" si="3"/>
        <v>3</v>
      </c>
      <c r="J171" s="116" t="s">
        <v>884</v>
      </c>
      <c r="K171" s="121" cm="1">
        <f t="array" ref="K171">_xlfn.IFS($I171=0,SUMIFS(Data!F:F,Data!$AB:$AB,$J171),$I171=1,SUMIFS(Data!F:F,Data!$AC:$AC,$J171),$I171=2,SUMIFS(Data!F:F,Data!$AD:$AD,$J171),I171=3,SUMIFS(Data!F:F,Data!$AD:$AD,$J171))/10^6</f>
        <v>0</v>
      </c>
      <c r="L171" s="128" cm="1">
        <f t="array" ref="L171">_xlfn.IFS($I171=0,SUMIFS(Data!X:X,Data!$AB:$AB,$J171),$I171=1,SUMIFS(Data!X:X,Data!$AC:$AC,$J171),$I171=2,SUMIFS(Data!X:X,Data!$AD:$AD,$J171),$I171=3,SUMIFS(Data!X:X,Data!$AD:$AD,$J171))</f>
        <v>0</v>
      </c>
      <c r="M171" s="128" cm="1">
        <f t="array" ref="M171">_xlfn.IFS($I171=0,SUMIFS(Data!Y:Y,Data!$AB:$AB,$J171),$I171=1,SUMIFS(Data!Y:Y,Data!$AC:$AC,$J171),$I171=2,SUMIFS(Data!Y:Y,Data!$AD:$AD,$J171),$I171=3,SUMIFS(Data!Y:Y,Data!$AD:$AD,$J171))</f>
        <v>0</v>
      </c>
      <c r="N171" s="128" cm="1">
        <f t="array" ref="N171">_xlfn.IFS($I171=0,SUMIFS(Data!Z:Z,Data!$AB:$AB,$J171),$I171=1,SUMIFS(Data!Z:Z,Data!$AC:$AC,$J171),$I171=2,SUMIFS(Data!Z:Z,Data!$AD:$AD,$J171),$I171=3,SUMIFS(Data!Z:Z,Data!$AD:$AD,$J171))</f>
        <v>0</v>
      </c>
      <c r="O171" s="128" cm="1">
        <f t="array" ref="O171">_xlfn.IFS($I171=0,SUMIFS(Data!AA:AA,Data!$AB:$AB,$J171),$I171=1,SUMIFS(Data!AA:AA,Data!$AC:$AC,$J171),$I171=2,SUMIFS(Data!AA:AA,Data!$AD:$AD,$J171),$I171=3,SUMIFS(Data!AA:AA,Data!$AD:$AD,$J171))</f>
        <v>0</v>
      </c>
    </row>
    <row r="172" spans="9:15">
      <c r="I172">
        <f t="shared" si="3"/>
        <v>3</v>
      </c>
      <c r="J172" s="115" t="s">
        <v>886</v>
      </c>
      <c r="K172" s="120" cm="1">
        <f t="array" ref="K172">_xlfn.IFS($I172=0,SUMIFS(Data!F:F,Data!$AB:$AB,$J172),$I172=1,SUMIFS(Data!F:F,Data!$AC:$AC,$J172),$I172=2,SUMIFS(Data!F:F,Data!$AD:$AD,$J172),I172=3,SUMIFS(Data!F:F,Data!$AD:$AD,$J172))/10^6</f>
        <v>0</v>
      </c>
      <c r="L172" s="127" cm="1">
        <f t="array" ref="L172">_xlfn.IFS($I172=0,SUMIFS(Data!X:X,Data!$AB:$AB,$J172),$I172=1,SUMIFS(Data!X:X,Data!$AC:$AC,$J172),$I172=2,SUMIFS(Data!X:X,Data!$AD:$AD,$J172),$I172=3,SUMIFS(Data!X:X,Data!$AD:$AD,$J172))</f>
        <v>0</v>
      </c>
      <c r="M172" s="127" cm="1">
        <f t="array" ref="M172">_xlfn.IFS($I172=0,SUMIFS(Data!Y:Y,Data!$AB:$AB,$J172),$I172=1,SUMIFS(Data!Y:Y,Data!$AC:$AC,$J172),$I172=2,SUMIFS(Data!Y:Y,Data!$AD:$AD,$J172),$I172=3,SUMIFS(Data!Y:Y,Data!$AD:$AD,$J172))</f>
        <v>0</v>
      </c>
      <c r="N172" s="127" cm="1">
        <f t="array" ref="N172">_xlfn.IFS($I172=0,SUMIFS(Data!Z:Z,Data!$AB:$AB,$J172),$I172=1,SUMIFS(Data!Z:Z,Data!$AC:$AC,$J172),$I172=2,SUMIFS(Data!Z:Z,Data!$AD:$AD,$J172),$I172=3,SUMIFS(Data!Z:Z,Data!$AD:$AD,$J172))</f>
        <v>0</v>
      </c>
      <c r="O172" s="127" cm="1">
        <f t="array" ref="O172">_xlfn.IFS($I172=0,SUMIFS(Data!AA:AA,Data!$AB:$AB,$J172),$I172=1,SUMIFS(Data!AA:AA,Data!$AC:$AC,$J172),$I172=2,SUMIFS(Data!AA:AA,Data!$AD:$AD,$J172),$I172=3,SUMIFS(Data!AA:AA,Data!$AD:$AD,$J172))</f>
        <v>0</v>
      </c>
    </row>
    <row r="173" spans="9:15">
      <c r="I173">
        <f t="shared" si="3"/>
        <v>1</v>
      </c>
      <c r="J173" s="133" t="s">
        <v>208</v>
      </c>
      <c r="K173" s="134" cm="1">
        <f t="array" ref="K173">_xlfn.IFS($I173=0,SUMIFS(Data!F:F,Data!$AB:$AB,$J173),$I173=1,SUMIFS(Data!F:F,Data!$AC:$AC,$J173),$I173=2,SUMIFS(Data!F:F,Data!$AD:$AD,$J173),I173=3,SUMIFS(Data!F:F,Data!$AD:$AD,$J173))/10^6</f>
        <v>0</v>
      </c>
      <c r="L173" s="135" cm="1">
        <f t="array" ref="L173">_xlfn.IFS($I173=0,SUMIFS(Data!X:X,Data!$AB:$AB,$J173),$I173=1,SUMIFS(Data!X:X,Data!$AC:$AC,$J173),$I173=2,SUMIFS(Data!X:X,Data!$AD:$AD,$J173),$I173=3,SUMIFS(Data!X:X,Data!$AD:$AD,$J173))</f>
        <v>0</v>
      </c>
      <c r="M173" s="135" cm="1">
        <f t="array" ref="M173">_xlfn.IFS($I173=0,SUMIFS(Data!Y:Y,Data!$AB:$AB,$J173),$I173=1,SUMIFS(Data!Y:Y,Data!$AC:$AC,$J173),$I173=2,SUMIFS(Data!Y:Y,Data!$AD:$AD,$J173),$I173=3,SUMIFS(Data!Y:Y,Data!$AD:$AD,$J173))</f>
        <v>0</v>
      </c>
      <c r="N173" s="135" cm="1">
        <f t="array" ref="N173">_xlfn.IFS($I173=0,SUMIFS(Data!Z:Z,Data!$AB:$AB,$J173),$I173=1,SUMIFS(Data!Z:Z,Data!$AC:$AC,$J173),$I173=2,SUMIFS(Data!Z:Z,Data!$AD:$AD,$J173),$I173=3,SUMIFS(Data!Z:Z,Data!$AD:$AD,$J173))</f>
        <v>0</v>
      </c>
      <c r="O173" s="135" cm="1">
        <f t="array" ref="O173">_xlfn.IFS($I173=0,SUMIFS(Data!AA:AA,Data!$AB:$AB,$J173),$I173=1,SUMIFS(Data!AA:AA,Data!$AC:$AC,$J173),$I173=2,SUMIFS(Data!AA:AA,Data!$AD:$AD,$J173),$I173=3,SUMIFS(Data!AA:AA,Data!$AD:$AD,$J173))</f>
        <v>0</v>
      </c>
    </row>
    <row r="174" spans="9:15">
      <c r="I174">
        <f t="shared" si="3"/>
        <v>3</v>
      </c>
      <c r="J174" s="115" t="s">
        <v>888</v>
      </c>
      <c r="K174" s="120" cm="1">
        <f t="array" ref="K174">_xlfn.IFS($I174=0,SUMIFS(Data!F:F,Data!$AB:$AB,$J174),$I174=1,SUMIFS(Data!F:F,Data!$AC:$AC,$J174),$I174=2,SUMIFS(Data!F:F,Data!$AD:$AD,$J174),I174=3,SUMIFS(Data!F:F,Data!$AD:$AD,$J174))/10^6</f>
        <v>0</v>
      </c>
      <c r="L174" s="127" cm="1">
        <f t="array" ref="L174">_xlfn.IFS($I174=0,SUMIFS(Data!X:X,Data!$AB:$AB,$J174),$I174=1,SUMIFS(Data!X:X,Data!$AC:$AC,$J174),$I174=2,SUMIFS(Data!X:X,Data!$AD:$AD,$J174),$I174=3,SUMIFS(Data!X:X,Data!$AD:$AD,$J174))</f>
        <v>0</v>
      </c>
      <c r="M174" s="127" cm="1">
        <f t="array" ref="M174">_xlfn.IFS($I174=0,SUMIFS(Data!Y:Y,Data!$AB:$AB,$J174),$I174=1,SUMIFS(Data!Y:Y,Data!$AC:$AC,$J174),$I174=2,SUMIFS(Data!Y:Y,Data!$AD:$AD,$J174),$I174=3,SUMIFS(Data!Y:Y,Data!$AD:$AD,$J174))</f>
        <v>0</v>
      </c>
      <c r="N174" s="127" cm="1">
        <f t="array" ref="N174">_xlfn.IFS($I174=0,SUMIFS(Data!Z:Z,Data!$AB:$AB,$J174),$I174=1,SUMIFS(Data!Z:Z,Data!$AC:$AC,$J174),$I174=2,SUMIFS(Data!Z:Z,Data!$AD:$AD,$J174),$I174=3,SUMIFS(Data!Z:Z,Data!$AD:$AD,$J174))</f>
        <v>0</v>
      </c>
      <c r="O174" s="127" cm="1">
        <f t="array" ref="O174">_xlfn.IFS($I174=0,SUMIFS(Data!AA:AA,Data!$AB:$AB,$J174),$I174=1,SUMIFS(Data!AA:AA,Data!$AC:$AC,$J174),$I174=2,SUMIFS(Data!AA:AA,Data!$AD:$AD,$J174),$I174=3,SUMIFS(Data!AA:AA,Data!$AD:$AD,$J174))</f>
        <v>0</v>
      </c>
    </row>
    <row r="175" spans="9:15" ht="15" thickBot="1">
      <c r="I175">
        <f t="shared" si="3"/>
        <v>3</v>
      </c>
      <c r="J175" s="116" t="s">
        <v>890</v>
      </c>
      <c r="K175" s="121" cm="1">
        <f t="array" ref="K175">_xlfn.IFS($I175=0,SUMIFS(Data!F:F,Data!$AB:$AB,$J175),$I175=1,SUMIFS(Data!F:F,Data!$AC:$AC,$J175),$I175=2,SUMIFS(Data!F:F,Data!$AD:$AD,$J175),I175=3,SUMIFS(Data!F:F,Data!$AD:$AD,$J175))/10^6</f>
        <v>0</v>
      </c>
      <c r="L175" s="128" cm="1">
        <f t="array" ref="L175">_xlfn.IFS($I175=0,SUMIFS(Data!X:X,Data!$AB:$AB,$J175),$I175=1,SUMIFS(Data!X:X,Data!$AC:$AC,$J175),$I175=2,SUMIFS(Data!X:X,Data!$AD:$AD,$J175),$I175=3,SUMIFS(Data!X:X,Data!$AD:$AD,$J175))</f>
        <v>0</v>
      </c>
      <c r="M175" s="128" cm="1">
        <f t="array" ref="M175">_xlfn.IFS($I175=0,SUMIFS(Data!Y:Y,Data!$AB:$AB,$J175),$I175=1,SUMIFS(Data!Y:Y,Data!$AC:$AC,$J175),$I175=2,SUMIFS(Data!Y:Y,Data!$AD:$AD,$J175),$I175=3,SUMIFS(Data!Y:Y,Data!$AD:$AD,$J175))</f>
        <v>0</v>
      </c>
      <c r="N175" s="128" cm="1">
        <f t="array" ref="N175">_xlfn.IFS($I175=0,SUMIFS(Data!Z:Z,Data!$AB:$AB,$J175),$I175=1,SUMIFS(Data!Z:Z,Data!$AC:$AC,$J175),$I175=2,SUMIFS(Data!Z:Z,Data!$AD:$AD,$J175),$I175=3,SUMIFS(Data!Z:Z,Data!$AD:$AD,$J175))</f>
        <v>0</v>
      </c>
      <c r="O175" s="128" cm="1">
        <f t="array" ref="O175">_xlfn.IFS($I175=0,SUMIFS(Data!AA:AA,Data!$AB:$AB,$J175),$I175=1,SUMIFS(Data!AA:AA,Data!$AC:$AC,$J175),$I175=2,SUMIFS(Data!AA:AA,Data!$AD:$AD,$J175),$I175=3,SUMIFS(Data!AA:AA,Data!$AD:$AD,$J175))</f>
        <v>0</v>
      </c>
    </row>
    <row r="176" spans="9:15" ht="15" thickTop="1">
      <c r="I176">
        <f t="shared" si="3"/>
        <v>0</v>
      </c>
      <c r="J176" s="118" t="s">
        <v>6</v>
      </c>
      <c r="K176" s="130" cm="1">
        <f t="array" ref="K176">_xlfn.IFS($I176=0,SUMIFS(Data!F:F,Data!$AB:$AB,$J176),$I176=1,SUMIFS(Data!F:F,Data!$AC:$AC,$J176),$I176=2,SUMIFS(Data!F:F,Data!$AD:$AD,$J176),I176=3,SUMIFS(Data!F:F,Data!$AD:$AD,$J176))/10^6</f>
        <v>0</v>
      </c>
      <c r="L176" s="132" cm="1">
        <f t="array" ref="L176">_xlfn.IFS($I176=0,SUMIFS(Data!X:X,Data!$AB:$AB,$J176),$I176=1,SUMIFS(Data!X:X,Data!$AC:$AC,$J176),$I176=2,SUMIFS(Data!X:X,Data!$AD:$AD,$J176),$I176=3,SUMIFS(Data!X:X,Data!$AD:$AD,$J176))</f>
        <v>0</v>
      </c>
      <c r="M176" s="132" cm="1">
        <f t="array" ref="M176">_xlfn.IFS($I176=0,SUMIFS(Data!Y:Y,Data!$AB:$AB,$J176),$I176=1,SUMIFS(Data!Y:Y,Data!$AC:$AC,$J176),$I176=2,SUMIFS(Data!Y:Y,Data!$AD:$AD,$J176),$I176=3,SUMIFS(Data!Y:Y,Data!$AD:$AD,$J176))</f>
        <v>0</v>
      </c>
      <c r="N176" s="132" cm="1">
        <f t="array" ref="N176">_xlfn.IFS($I176=0,SUMIFS(Data!Z:Z,Data!$AB:$AB,$J176),$I176=1,SUMIFS(Data!Z:Z,Data!$AC:$AC,$J176),$I176=2,SUMIFS(Data!Z:Z,Data!$AD:$AD,$J176),$I176=3,SUMIFS(Data!Z:Z,Data!$AD:$AD,$J176))</f>
        <v>0</v>
      </c>
      <c r="O176" s="132" cm="1">
        <f t="array" ref="O176">_xlfn.IFS($I176=0,SUMIFS(Data!AA:AA,Data!$AB:$AB,$J176),$I176=1,SUMIFS(Data!AA:AA,Data!$AC:$AC,$J176),$I176=2,SUMIFS(Data!AA:AA,Data!$AD:$AD,$J176),$I176=3,SUMIFS(Data!AA:AA,Data!$AD:$AD,$J176))</f>
        <v>0</v>
      </c>
    </row>
    <row r="177" spans="9:15">
      <c r="I177">
        <f t="shared" si="3"/>
        <v>1</v>
      </c>
      <c r="J177" s="133" t="s">
        <v>226</v>
      </c>
      <c r="K177" s="134" cm="1">
        <f t="array" ref="K177">_xlfn.IFS($I177=0,SUMIFS(Data!F:F,Data!$AB:$AB,$J177),$I177=1,SUMIFS(Data!F:F,Data!$AC:$AC,$J177),$I177=2,SUMIFS(Data!F:F,Data!$AD:$AD,$J177),I177=3,SUMIFS(Data!F:F,Data!$AD:$AD,$J177))/10^6</f>
        <v>0</v>
      </c>
      <c r="L177" s="135" cm="1">
        <f t="array" ref="L177">_xlfn.IFS($I177=0,SUMIFS(Data!X:X,Data!$AB:$AB,$J177),$I177=1,SUMIFS(Data!X:X,Data!$AC:$AC,$J177),$I177=2,SUMIFS(Data!X:X,Data!$AD:$AD,$J177),$I177=3,SUMIFS(Data!X:X,Data!$AD:$AD,$J177))</f>
        <v>0</v>
      </c>
      <c r="M177" s="135" cm="1">
        <f t="array" ref="M177">_xlfn.IFS($I177=0,SUMIFS(Data!Y:Y,Data!$AB:$AB,$J177),$I177=1,SUMIFS(Data!Y:Y,Data!$AC:$AC,$J177),$I177=2,SUMIFS(Data!Y:Y,Data!$AD:$AD,$J177),$I177=3,SUMIFS(Data!Y:Y,Data!$AD:$AD,$J177))</f>
        <v>0</v>
      </c>
      <c r="N177" s="135" cm="1">
        <f t="array" ref="N177">_xlfn.IFS($I177=0,SUMIFS(Data!Z:Z,Data!$AB:$AB,$J177),$I177=1,SUMIFS(Data!Z:Z,Data!$AC:$AC,$J177),$I177=2,SUMIFS(Data!Z:Z,Data!$AD:$AD,$J177),$I177=3,SUMIFS(Data!Z:Z,Data!$AD:$AD,$J177))</f>
        <v>0</v>
      </c>
      <c r="O177" s="135" cm="1">
        <f t="array" ref="O177">_xlfn.IFS($I177=0,SUMIFS(Data!AA:AA,Data!$AB:$AB,$J177),$I177=1,SUMIFS(Data!AA:AA,Data!$AC:$AC,$J177),$I177=2,SUMIFS(Data!AA:AA,Data!$AD:$AD,$J177),$I177=3,SUMIFS(Data!AA:AA,Data!$AD:$AD,$J177))</f>
        <v>0</v>
      </c>
    </row>
    <row r="178" spans="9:15">
      <c r="I178">
        <f t="shared" si="3"/>
        <v>2</v>
      </c>
      <c r="J178" s="115" t="s">
        <v>227</v>
      </c>
      <c r="K178" s="120" cm="1">
        <f t="array" ref="K178">_xlfn.IFS($I178=0,SUMIFS(Data!F:F,Data!$AB:$AB,$J178),$I178=1,SUMIFS(Data!F:F,Data!$AC:$AC,$J178),$I178=2,SUMIFS(Data!F:F,Data!$AD:$AD,$J178),I178=3,SUMIFS(Data!F:F,Data!$AD:$AD,$J178))/10^6</f>
        <v>0</v>
      </c>
      <c r="L178" s="127" cm="1">
        <f t="array" ref="L178">_xlfn.IFS($I178=0,SUMIFS(Data!X:X,Data!$AB:$AB,$J178),$I178=1,SUMIFS(Data!X:X,Data!$AC:$AC,$J178),$I178=2,SUMIFS(Data!X:X,Data!$AD:$AD,$J178),$I178=3,SUMIFS(Data!X:X,Data!$AD:$AD,$J178))</f>
        <v>0</v>
      </c>
      <c r="M178" s="127" cm="1">
        <f t="array" ref="M178">_xlfn.IFS($I178=0,SUMIFS(Data!Y:Y,Data!$AB:$AB,$J178),$I178=1,SUMIFS(Data!Y:Y,Data!$AC:$AC,$J178),$I178=2,SUMIFS(Data!Y:Y,Data!$AD:$AD,$J178),$I178=3,SUMIFS(Data!Y:Y,Data!$AD:$AD,$J178))</f>
        <v>0</v>
      </c>
      <c r="N178" s="127" cm="1">
        <f t="array" ref="N178">_xlfn.IFS($I178=0,SUMIFS(Data!Z:Z,Data!$AB:$AB,$J178),$I178=1,SUMIFS(Data!Z:Z,Data!$AC:$AC,$J178),$I178=2,SUMIFS(Data!Z:Z,Data!$AD:$AD,$J178),$I178=3,SUMIFS(Data!Z:Z,Data!$AD:$AD,$J178))</f>
        <v>0</v>
      </c>
      <c r="O178" s="127" cm="1">
        <f t="array" ref="O178">_xlfn.IFS($I178=0,SUMIFS(Data!AA:AA,Data!$AB:$AB,$J178),$I178=1,SUMIFS(Data!AA:AA,Data!$AC:$AC,$J178),$I178=2,SUMIFS(Data!AA:AA,Data!$AD:$AD,$J178),$I178=3,SUMIFS(Data!AA:AA,Data!$AD:$AD,$J178))</f>
        <v>0</v>
      </c>
    </row>
    <row r="179" spans="9:15">
      <c r="I179">
        <f t="shared" si="3"/>
        <v>2</v>
      </c>
      <c r="J179" s="116" t="s">
        <v>228</v>
      </c>
      <c r="K179" s="121" cm="1">
        <f t="array" ref="K179">_xlfn.IFS($I179=0,SUMIFS(Data!F:F,Data!$AB:$AB,$J179),$I179=1,SUMIFS(Data!F:F,Data!$AC:$AC,$J179),$I179=2,SUMIFS(Data!F:F,Data!$AD:$AD,$J179),I179=3,SUMIFS(Data!F:F,Data!$AD:$AD,$J179))/10^6</f>
        <v>0</v>
      </c>
      <c r="L179" s="128" cm="1">
        <f t="array" ref="L179">_xlfn.IFS($I179=0,SUMIFS(Data!X:X,Data!$AB:$AB,$J179),$I179=1,SUMIFS(Data!X:X,Data!$AC:$AC,$J179),$I179=2,SUMIFS(Data!X:X,Data!$AD:$AD,$J179),$I179=3,SUMIFS(Data!X:X,Data!$AD:$AD,$J179))</f>
        <v>0</v>
      </c>
      <c r="M179" s="128" cm="1">
        <f t="array" ref="M179">_xlfn.IFS($I179=0,SUMIFS(Data!Y:Y,Data!$AB:$AB,$J179),$I179=1,SUMIFS(Data!Y:Y,Data!$AC:$AC,$J179),$I179=2,SUMIFS(Data!Y:Y,Data!$AD:$AD,$J179),$I179=3,SUMIFS(Data!Y:Y,Data!$AD:$AD,$J179))</f>
        <v>0</v>
      </c>
      <c r="N179" s="128" cm="1">
        <f t="array" ref="N179">_xlfn.IFS($I179=0,SUMIFS(Data!Z:Z,Data!$AB:$AB,$J179),$I179=1,SUMIFS(Data!Z:Z,Data!$AC:$AC,$J179),$I179=2,SUMIFS(Data!Z:Z,Data!$AD:$AD,$J179),$I179=3,SUMIFS(Data!Z:Z,Data!$AD:$AD,$J179))</f>
        <v>0</v>
      </c>
      <c r="O179" s="128" cm="1">
        <f t="array" ref="O179">_xlfn.IFS($I179=0,SUMIFS(Data!AA:AA,Data!$AB:$AB,$J179),$I179=1,SUMIFS(Data!AA:AA,Data!$AC:$AC,$J179),$I179=2,SUMIFS(Data!AA:AA,Data!$AD:$AD,$J179),$I179=3,SUMIFS(Data!AA:AA,Data!$AD:$AD,$J179))</f>
        <v>0</v>
      </c>
    </row>
    <row r="180" spans="9:15">
      <c r="I180">
        <f t="shared" si="3"/>
        <v>2</v>
      </c>
      <c r="J180" s="115" t="s">
        <v>229</v>
      </c>
      <c r="K180" s="120" cm="1">
        <f t="array" ref="K180">_xlfn.IFS($I180=0,SUMIFS(Data!F:F,Data!$AB:$AB,$J180),$I180=1,SUMIFS(Data!F:F,Data!$AC:$AC,$J180),$I180=2,SUMIFS(Data!F:F,Data!$AD:$AD,$J180),I180=3,SUMIFS(Data!F:F,Data!$AD:$AD,$J180))/10^6</f>
        <v>0</v>
      </c>
      <c r="L180" s="127" cm="1">
        <f t="array" ref="L180">_xlfn.IFS($I180=0,SUMIFS(Data!X:X,Data!$AB:$AB,$J180),$I180=1,SUMIFS(Data!X:X,Data!$AC:$AC,$J180),$I180=2,SUMIFS(Data!X:X,Data!$AD:$AD,$J180),$I180=3,SUMIFS(Data!X:X,Data!$AD:$AD,$J180))</f>
        <v>0</v>
      </c>
      <c r="M180" s="127" cm="1">
        <f t="array" ref="M180">_xlfn.IFS($I180=0,SUMIFS(Data!Y:Y,Data!$AB:$AB,$J180),$I180=1,SUMIFS(Data!Y:Y,Data!$AC:$AC,$J180),$I180=2,SUMIFS(Data!Y:Y,Data!$AD:$AD,$J180),$I180=3,SUMIFS(Data!Y:Y,Data!$AD:$AD,$J180))</f>
        <v>0</v>
      </c>
      <c r="N180" s="127" cm="1">
        <f t="array" ref="N180">_xlfn.IFS($I180=0,SUMIFS(Data!Z:Z,Data!$AB:$AB,$J180),$I180=1,SUMIFS(Data!Z:Z,Data!$AC:$AC,$J180),$I180=2,SUMIFS(Data!Z:Z,Data!$AD:$AD,$J180),$I180=3,SUMIFS(Data!Z:Z,Data!$AD:$AD,$J180))</f>
        <v>0</v>
      </c>
      <c r="O180" s="127" cm="1">
        <f t="array" ref="O180">_xlfn.IFS($I180=0,SUMIFS(Data!AA:AA,Data!$AB:$AB,$J180),$I180=1,SUMIFS(Data!AA:AA,Data!$AC:$AC,$J180),$I180=2,SUMIFS(Data!AA:AA,Data!$AD:$AD,$J180),$I180=3,SUMIFS(Data!AA:AA,Data!$AD:$AD,$J180))</f>
        <v>0</v>
      </c>
    </row>
    <row r="181" spans="9:15">
      <c r="I181">
        <f t="shared" si="3"/>
        <v>2</v>
      </c>
      <c r="J181" s="116" t="s">
        <v>230</v>
      </c>
      <c r="K181" s="121" cm="1">
        <f t="array" ref="K181">_xlfn.IFS($I181=0,SUMIFS(Data!F:F,Data!$AB:$AB,$J181),$I181=1,SUMIFS(Data!F:F,Data!$AC:$AC,$J181),$I181=2,SUMIFS(Data!F:F,Data!$AD:$AD,$J181),I181=3,SUMIFS(Data!F:F,Data!$AD:$AD,$J181))/10^6</f>
        <v>0</v>
      </c>
      <c r="L181" s="128" cm="1">
        <f t="array" ref="L181">_xlfn.IFS($I181=0,SUMIFS(Data!X:X,Data!$AB:$AB,$J181),$I181=1,SUMIFS(Data!X:X,Data!$AC:$AC,$J181),$I181=2,SUMIFS(Data!X:X,Data!$AD:$AD,$J181),$I181=3,SUMIFS(Data!X:X,Data!$AD:$AD,$J181))</f>
        <v>0</v>
      </c>
      <c r="M181" s="128" cm="1">
        <f t="array" ref="M181">_xlfn.IFS($I181=0,SUMIFS(Data!Y:Y,Data!$AB:$AB,$J181),$I181=1,SUMIFS(Data!Y:Y,Data!$AC:$AC,$J181),$I181=2,SUMIFS(Data!Y:Y,Data!$AD:$AD,$J181),$I181=3,SUMIFS(Data!Y:Y,Data!$AD:$AD,$J181))</f>
        <v>0</v>
      </c>
      <c r="N181" s="128" cm="1">
        <f t="array" ref="N181">_xlfn.IFS($I181=0,SUMIFS(Data!Z:Z,Data!$AB:$AB,$J181),$I181=1,SUMIFS(Data!Z:Z,Data!$AC:$AC,$J181),$I181=2,SUMIFS(Data!Z:Z,Data!$AD:$AD,$J181),$I181=3,SUMIFS(Data!Z:Z,Data!$AD:$AD,$J181))</f>
        <v>0</v>
      </c>
      <c r="O181" s="128" cm="1">
        <f t="array" ref="O181">_xlfn.IFS($I181=0,SUMIFS(Data!AA:AA,Data!$AB:$AB,$J181),$I181=1,SUMIFS(Data!AA:AA,Data!$AC:$AC,$J181),$I181=2,SUMIFS(Data!AA:AA,Data!$AD:$AD,$J181),$I181=3,SUMIFS(Data!AA:AA,Data!$AD:$AD,$J181))</f>
        <v>0</v>
      </c>
    </row>
    <row r="182" spans="9:15">
      <c r="I182">
        <f t="shared" si="3"/>
        <v>2</v>
      </c>
      <c r="J182" s="115" t="s">
        <v>231</v>
      </c>
      <c r="K182" s="120" cm="1">
        <f t="array" ref="K182">_xlfn.IFS($I182=0,SUMIFS(Data!F:F,Data!$AB:$AB,$J182),$I182=1,SUMIFS(Data!F:F,Data!$AC:$AC,$J182),$I182=2,SUMIFS(Data!F:F,Data!$AD:$AD,$J182),I182=3,SUMIFS(Data!F:F,Data!$AD:$AD,$J182))/10^6</f>
        <v>0</v>
      </c>
      <c r="L182" s="127" cm="1">
        <f t="array" ref="L182">_xlfn.IFS($I182=0,SUMIFS(Data!X:X,Data!$AB:$AB,$J182),$I182=1,SUMIFS(Data!X:X,Data!$AC:$AC,$J182),$I182=2,SUMIFS(Data!X:X,Data!$AD:$AD,$J182),$I182=3,SUMIFS(Data!X:X,Data!$AD:$AD,$J182))</f>
        <v>0</v>
      </c>
      <c r="M182" s="127" cm="1">
        <f t="array" ref="M182">_xlfn.IFS($I182=0,SUMIFS(Data!Y:Y,Data!$AB:$AB,$J182),$I182=1,SUMIFS(Data!Y:Y,Data!$AC:$AC,$J182),$I182=2,SUMIFS(Data!Y:Y,Data!$AD:$AD,$J182),$I182=3,SUMIFS(Data!Y:Y,Data!$AD:$AD,$J182))</f>
        <v>0</v>
      </c>
      <c r="N182" s="127" cm="1">
        <f t="array" ref="N182">_xlfn.IFS($I182=0,SUMIFS(Data!Z:Z,Data!$AB:$AB,$J182),$I182=1,SUMIFS(Data!Z:Z,Data!$AC:$AC,$J182),$I182=2,SUMIFS(Data!Z:Z,Data!$AD:$AD,$J182),$I182=3,SUMIFS(Data!Z:Z,Data!$AD:$AD,$J182))</f>
        <v>0</v>
      </c>
      <c r="O182" s="127" cm="1">
        <f t="array" ref="O182">_xlfn.IFS($I182=0,SUMIFS(Data!AA:AA,Data!$AB:$AB,$J182),$I182=1,SUMIFS(Data!AA:AA,Data!$AC:$AC,$J182),$I182=2,SUMIFS(Data!AA:AA,Data!$AD:$AD,$J182),$I182=3,SUMIFS(Data!AA:AA,Data!$AD:$AD,$J182))</f>
        <v>0</v>
      </c>
    </row>
    <row r="183" spans="9:15">
      <c r="I183">
        <f t="shared" si="3"/>
        <v>3</v>
      </c>
      <c r="J183" s="116" t="s">
        <v>917</v>
      </c>
      <c r="K183" s="121" cm="1">
        <f t="array" ref="K183">_xlfn.IFS($I183=0,SUMIFS(Data!F:F,Data!$AB:$AB,$J183),$I183=1,SUMIFS(Data!F:F,Data!$AC:$AC,$J183),$I183=2,SUMIFS(Data!F:F,Data!$AD:$AD,$J183),I183=3,SUMIFS(Data!F:F,Data!$AD:$AD,$J183))/10^6</f>
        <v>0</v>
      </c>
      <c r="L183" s="128" cm="1">
        <f t="array" ref="L183">_xlfn.IFS($I183=0,SUMIFS(Data!X:X,Data!$AB:$AB,$J183),$I183=1,SUMIFS(Data!X:X,Data!$AC:$AC,$J183),$I183=2,SUMIFS(Data!X:X,Data!$AD:$AD,$J183),$I183=3,SUMIFS(Data!X:X,Data!$AD:$AD,$J183))</f>
        <v>0</v>
      </c>
      <c r="M183" s="128" cm="1">
        <f t="array" ref="M183">_xlfn.IFS($I183=0,SUMIFS(Data!Y:Y,Data!$AB:$AB,$J183),$I183=1,SUMIFS(Data!Y:Y,Data!$AC:$AC,$J183),$I183=2,SUMIFS(Data!Y:Y,Data!$AD:$AD,$J183),$I183=3,SUMIFS(Data!Y:Y,Data!$AD:$AD,$J183))</f>
        <v>0</v>
      </c>
      <c r="N183" s="128" cm="1">
        <f t="array" ref="N183">_xlfn.IFS($I183=0,SUMIFS(Data!Z:Z,Data!$AB:$AB,$J183),$I183=1,SUMIFS(Data!Z:Z,Data!$AC:$AC,$J183),$I183=2,SUMIFS(Data!Z:Z,Data!$AD:$AD,$J183),$I183=3,SUMIFS(Data!Z:Z,Data!$AD:$AD,$J183))</f>
        <v>0</v>
      </c>
      <c r="O183" s="128" cm="1">
        <f t="array" ref="O183">_xlfn.IFS($I183=0,SUMIFS(Data!AA:AA,Data!$AB:$AB,$J183),$I183=1,SUMIFS(Data!AA:AA,Data!$AC:$AC,$J183),$I183=2,SUMIFS(Data!AA:AA,Data!$AD:$AD,$J183),$I183=3,SUMIFS(Data!AA:AA,Data!$AD:$AD,$J183))</f>
        <v>0</v>
      </c>
    </row>
    <row r="184" spans="9:15">
      <c r="I184">
        <f t="shared" si="3"/>
        <v>1</v>
      </c>
      <c r="J184" s="133" t="s">
        <v>233</v>
      </c>
      <c r="K184" s="134" cm="1">
        <f t="array" ref="K184">_xlfn.IFS($I184=0,SUMIFS(Data!F:F,Data!$AB:$AB,$J184),$I184=1,SUMIFS(Data!F:F,Data!$AC:$AC,$J184),$I184=2,SUMIFS(Data!F:F,Data!$AD:$AD,$J184),I184=3,SUMIFS(Data!F:F,Data!$AD:$AD,$J184))/10^6</f>
        <v>0</v>
      </c>
      <c r="L184" s="135" cm="1">
        <f t="array" ref="L184">_xlfn.IFS($I184=0,SUMIFS(Data!X:X,Data!$AB:$AB,$J184),$I184=1,SUMIFS(Data!X:X,Data!$AC:$AC,$J184),$I184=2,SUMIFS(Data!X:X,Data!$AD:$AD,$J184),$I184=3,SUMIFS(Data!X:X,Data!$AD:$AD,$J184))</f>
        <v>0</v>
      </c>
      <c r="M184" s="135" cm="1">
        <f t="array" ref="M184">_xlfn.IFS($I184=0,SUMIFS(Data!Y:Y,Data!$AB:$AB,$J184),$I184=1,SUMIFS(Data!Y:Y,Data!$AC:$AC,$J184),$I184=2,SUMIFS(Data!Y:Y,Data!$AD:$AD,$J184),$I184=3,SUMIFS(Data!Y:Y,Data!$AD:$AD,$J184))</f>
        <v>0</v>
      </c>
      <c r="N184" s="135" cm="1">
        <f t="array" ref="N184">_xlfn.IFS($I184=0,SUMIFS(Data!Z:Z,Data!$AB:$AB,$J184),$I184=1,SUMIFS(Data!Z:Z,Data!$AC:$AC,$J184),$I184=2,SUMIFS(Data!Z:Z,Data!$AD:$AD,$J184),$I184=3,SUMIFS(Data!Z:Z,Data!$AD:$AD,$J184))</f>
        <v>0</v>
      </c>
      <c r="O184" s="135" cm="1">
        <f t="array" ref="O184">_xlfn.IFS($I184=0,SUMIFS(Data!AA:AA,Data!$AB:$AB,$J184),$I184=1,SUMIFS(Data!AA:AA,Data!$AC:$AC,$J184),$I184=2,SUMIFS(Data!AA:AA,Data!$AD:$AD,$J184),$I184=3,SUMIFS(Data!AA:AA,Data!$AD:$AD,$J184))</f>
        <v>0</v>
      </c>
    </row>
    <row r="185" spans="9:15">
      <c r="I185">
        <f t="shared" si="3"/>
        <v>3</v>
      </c>
      <c r="J185" s="116" t="s">
        <v>919</v>
      </c>
      <c r="K185" s="121" cm="1">
        <f t="array" ref="K185">_xlfn.IFS($I185=0,SUMIFS(Data!F:F,Data!$AB:$AB,$J185),$I185=1,SUMIFS(Data!F:F,Data!$AC:$AC,$J185),$I185=2,SUMIFS(Data!F:F,Data!$AD:$AD,$J185),I185=3,SUMIFS(Data!F:F,Data!$AD:$AD,$J185))/10^6</f>
        <v>0</v>
      </c>
      <c r="L185" s="128" cm="1">
        <f t="array" ref="L185">_xlfn.IFS($I185=0,SUMIFS(Data!X:X,Data!$AB:$AB,$J185),$I185=1,SUMIFS(Data!X:X,Data!$AC:$AC,$J185),$I185=2,SUMIFS(Data!X:X,Data!$AD:$AD,$J185),$I185=3,SUMIFS(Data!X:X,Data!$AD:$AD,$J185))</f>
        <v>0</v>
      </c>
      <c r="M185" s="128" cm="1">
        <f t="array" ref="M185">_xlfn.IFS($I185=0,SUMIFS(Data!Y:Y,Data!$AB:$AB,$J185),$I185=1,SUMIFS(Data!Y:Y,Data!$AC:$AC,$J185),$I185=2,SUMIFS(Data!Y:Y,Data!$AD:$AD,$J185),$I185=3,SUMIFS(Data!Y:Y,Data!$AD:$AD,$J185))</f>
        <v>0</v>
      </c>
      <c r="N185" s="128" cm="1">
        <f t="array" ref="N185">_xlfn.IFS($I185=0,SUMIFS(Data!Z:Z,Data!$AB:$AB,$J185),$I185=1,SUMIFS(Data!Z:Z,Data!$AC:$AC,$J185),$I185=2,SUMIFS(Data!Z:Z,Data!$AD:$AD,$J185),$I185=3,SUMIFS(Data!Z:Z,Data!$AD:$AD,$J185))</f>
        <v>0</v>
      </c>
      <c r="O185" s="128" cm="1">
        <f t="array" ref="O185">_xlfn.IFS($I185=0,SUMIFS(Data!AA:AA,Data!$AB:$AB,$J185),$I185=1,SUMIFS(Data!AA:AA,Data!$AC:$AC,$J185),$I185=2,SUMIFS(Data!AA:AA,Data!$AD:$AD,$J185),$I185=3,SUMIFS(Data!AA:AA,Data!$AD:$AD,$J185))</f>
        <v>0</v>
      </c>
    </row>
    <row r="186" spans="9:15">
      <c r="I186">
        <f t="shared" si="3"/>
        <v>3</v>
      </c>
      <c r="J186" s="115" t="s">
        <v>921</v>
      </c>
      <c r="K186" s="120" cm="1">
        <f t="array" ref="K186">_xlfn.IFS($I186=0,SUMIFS(Data!F:F,Data!$AB:$AB,$J186),$I186=1,SUMIFS(Data!F:F,Data!$AC:$AC,$J186),$I186=2,SUMIFS(Data!F:F,Data!$AD:$AD,$J186),I186=3,SUMIFS(Data!F:F,Data!$AD:$AD,$J186))/10^6</f>
        <v>0</v>
      </c>
      <c r="L186" s="127" cm="1">
        <f t="array" ref="L186">_xlfn.IFS($I186=0,SUMIFS(Data!X:X,Data!$AB:$AB,$J186),$I186=1,SUMIFS(Data!X:X,Data!$AC:$AC,$J186),$I186=2,SUMIFS(Data!X:X,Data!$AD:$AD,$J186),$I186=3,SUMIFS(Data!X:X,Data!$AD:$AD,$J186))</f>
        <v>0</v>
      </c>
      <c r="M186" s="127" cm="1">
        <f t="array" ref="M186">_xlfn.IFS($I186=0,SUMIFS(Data!Y:Y,Data!$AB:$AB,$J186),$I186=1,SUMIFS(Data!Y:Y,Data!$AC:$AC,$J186),$I186=2,SUMIFS(Data!Y:Y,Data!$AD:$AD,$J186),$I186=3,SUMIFS(Data!Y:Y,Data!$AD:$AD,$J186))</f>
        <v>0</v>
      </c>
      <c r="N186" s="127" cm="1">
        <f t="array" ref="N186">_xlfn.IFS($I186=0,SUMIFS(Data!Z:Z,Data!$AB:$AB,$J186),$I186=1,SUMIFS(Data!Z:Z,Data!$AC:$AC,$J186),$I186=2,SUMIFS(Data!Z:Z,Data!$AD:$AD,$J186),$I186=3,SUMIFS(Data!Z:Z,Data!$AD:$AD,$J186))</f>
        <v>0</v>
      </c>
      <c r="O186" s="127" cm="1">
        <f t="array" ref="O186">_xlfn.IFS($I186=0,SUMIFS(Data!AA:AA,Data!$AB:$AB,$J186),$I186=1,SUMIFS(Data!AA:AA,Data!$AC:$AC,$J186),$I186=2,SUMIFS(Data!AA:AA,Data!$AD:$AD,$J186),$I186=3,SUMIFS(Data!AA:AA,Data!$AD:$AD,$J186))</f>
        <v>0</v>
      </c>
    </row>
    <row r="187" spans="9:15">
      <c r="I187">
        <f t="shared" si="3"/>
        <v>3</v>
      </c>
      <c r="J187" s="116" t="s">
        <v>923</v>
      </c>
      <c r="K187" s="121" cm="1">
        <f t="array" ref="K187">_xlfn.IFS($I187=0,SUMIFS(Data!F:F,Data!$AB:$AB,$J187),$I187=1,SUMIFS(Data!F:F,Data!$AC:$AC,$J187),$I187=2,SUMIFS(Data!F:F,Data!$AD:$AD,$J187),I187=3,SUMIFS(Data!F:F,Data!$AD:$AD,$J187))/10^6</f>
        <v>0</v>
      </c>
      <c r="L187" s="128" cm="1">
        <f t="array" ref="L187">_xlfn.IFS($I187=0,SUMIFS(Data!X:X,Data!$AB:$AB,$J187),$I187=1,SUMIFS(Data!X:X,Data!$AC:$AC,$J187),$I187=2,SUMIFS(Data!X:X,Data!$AD:$AD,$J187),$I187=3,SUMIFS(Data!X:X,Data!$AD:$AD,$J187))</f>
        <v>0</v>
      </c>
      <c r="M187" s="128" cm="1">
        <f t="array" ref="M187">_xlfn.IFS($I187=0,SUMIFS(Data!Y:Y,Data!$AB:$AB,$J187),$I187=1,SUMIFS(Data!Y:Y,Data!$AC:$AC,$J187),$I187=2,SUMIFS(Data!Y:Y,Data!$AD:$AD,$J187),$I187=3,SUMIFS(Data!Y:Y,Data!$AD:$AD,$J187))</f>
        <v>0</v>
      </c>
      <c r="N187" s="128" cm="1">
        <f t="array" ref="N187">_xlfn.IFS($I187=0,SUMIFS(Data!Z:Z,Data!$AB:$AB,$J187),$I187=1,SUMIFS(Data!Z:Z,Data!$AC:$AC,$J187),$I187=2,SUMIFS(Data!Z:Z,Data!$AD:$AD,$J187),$I187=3,SUMIFS(Data!Z:Z,Data!$AD:$AD,$J187))</f>
        <v>0</v>
      </c>
      <c r="O187" s="128" cm="1">
        <f t="array" ref="O187">_xlfn.IFS($I187=0,SUMIFS(Data!AA:AA,Data!$AB:$AB,$J187),$I187=1,SUMIFS(Data!AA:AA,Data!$AC:$AC,$J187),$I187=2,SUMIFS(Data!AA:AA,Data!$AD:$AD,$J187),$I187=3,SUMIFS(Data!AA:AA,Data!$AD:$AD,$J187))</f>
        <v>0</v>
      </c>
    </row>
    <row r="188" spans="9:15">
      <c r="I188">
        <f t="shared" si="3"/>
        <v>3</v>
      </c>
      <c r="J188" s="115" t="s">
        <v>925</v>
      </c>
      <c r="K188" s="120" cm="1">
        <f t="array" ref="K188">_xlfn.IFS($I188=0,SUMIFS(Data!F:F,Data!$AB:$AB,$J188),$I188=1,SUMIFS(Data!F:F,Data!$AC:$AC,$J188),$I188=2,SUMIFS(Data!F:F,Data!$AD:$AD,$J188),I188=3,SUMIFS(Data!F:F,Data!$AD:$AD,$J188))/10^6</f>
        <v>0</v>
      </c>
      <c r="L188" s="127" cm="1">
        <f t="array" ref="L188">_xlfn.IFS($I188=0,SUMIFS(Data!X:X,Data!$AB:$AB,$J188),$I188=1,SUMIFS(Data!X:X,Data!$AC:$AC,$J188),$I188=2,SUMIFS(Data!X:X,Data!$AD:$AD,$J188),$I188=3,SUMIFS(Data!X:X,Data!$AD:$AD,$J188))</f>
        <v>0</v>
      </c>
      <c r="M188" s="127" cm="1">
        <f t="array" ref="M188">_xlfn.IFS($I188=0,SUMIFS(Data!Y:Y,Data!$AB:$AB,$J188),$I188=1,SUMIFS(Data!Y:Y,Data!$AC:$AC,$J188),$I188=2,SUMIFS(Data!Y:Y,Data!$AD:$AD,$J188),$I188=3,SUMIFS(Data!Y:Y,Data!$AD:$AD,$J188))</f>
        <v>0</v>
      </c>
      <c r="N188" s="127" cm="1">
        <f t="array" ref="N188">_xlfn.IFS($I188=0,SUMIFS(Data!Z:Z,Data!$AB:$AB,$J188),$I188=1,SUMIFS(Data!Z:Z,Data!$AC:$AC,$J188),$I188=2,SUMIFS(Data!Z:Z,Data!$AD:$AD,$J188),$I188=3,SUMIFS(Data!Z:Z,Data!$AD:$AD,$J188))</f>
        <v>0</v>
      </c>
      <c r="O188" s="127" cm="1">
        <f t="array" ref="O188">_xlfn.IFS($I188=0,SUMIFS(Data!AA:AA,Data!$AB:$AB,$J188),$I188=1,SUMIFS(Data!AA:AA,Data!$AC:$AC,$J188),$I188=2,SUMIFS(Data!AA:AA,Data!$AD:$AD,$J188),$I188=3,SUMIFS(Data!AA:AA,Data!$AD:$AD,$J188))</f>
        <v>0</v>
      </c>
    </row>
    <row r="189" spans="9:15">
      <c r="I189">
        <f t="shared" si="3"/>
        <v>3</v>
      </c>
      <c r="J189" s="116" t="s">
        <v>927</v>
      </c>
      <c r="K189" s="121" cm="1">
        <f t="array" ref="K189">_xlfn.IFS($I189=0,SUMIFS(Data!F:F,Data!$AB:$AB,$J189),$I189=1,SUMIFS(Data!F:F,Data!$AC:$AC,$J189),$I189=2,SUMIFS(Data!F:F,Data!$AD:$AD,$J189),I189=3,SUMIFS(Data!F:F,Data!$AD:$AD,$J189))/10^6</f>
        <v>0</v>
      </c>
      <c r="L189" s="128" cm="1">
        <f t="array" ref="L189">_xlfn.IFS($I189=0,SUMIFS(Data!X:X,Data!$AB:$AB,$J189),$I189=1,SUMIFS(Data!X:X,Data!$AC:$AC,$J189),$I189=2,SUMIFS(Data!X:X,Data!$AD:$AD,$J189),$I189=3,SUMIFS(Data!X:X,Data!$AD:$AD,$J189))</f>
        <v>0</v>
      </c>
      <c r="M189" s="128" cm="1">
        <f t="array" ref="M189">_xlfn.IFS($I189=0,SUMIFS(Data!Y:Y,Data!$AB:$AB,$J189),$I189=1,SUMIFS(Data!Y:Y,Data!$AC:$AC,$J189),$I189=2,SUMIFS(Data!Y:Y,Data!$AD:$AD,$J189),$I189=3,SUMIFS(Data!Y:Y,Data!$AD:$AD,$J189))</f>
        <v>0</v>
      </c>
      <c r="N189" s="128" cm="1">
        <f t="array" ref="N189">_xlfn.IFS($I189=0,SUMIFS(Data!Z:Z,Data!$AB:$AB,$J189),$I189=1,SUMIFS(Data!Z:Z,Data!$AC:$AC,$J189),$I189=2,SUMIFS(Data!Z:Z,Data!$AD:$AD,$J189),$I189=3,SUMIFS(Data!Z:Z,Data!$AD:$AD,$J189))</f>
        <v>0</v>
      </c>
      <c r="O189" s="128" cm="1">
        <f t="array" ref="O189">_xlfn.IFS($I189=0,SUMIFS(Data!AA:AA,Data!$AB:$AB,$J189),$I189=1,SUMIFS(Data!AA:AA,Data!$AC:$AC,$J189),$I189=2,SUMIFS(Data!AA:AA,Data!$AD:$AD,$J189),$I189=3,SUMIFS(Data!AA:AA,Data!$AD:$AD,$J189))</f>
        <v>0</v>
      </c>
    </row>
    <row r="190" spans="9:15">
      <c r="I190">
        <f t="shared" si="3"/>
        <v>3</v>
      </c>
      <c r="J190" s="115" t="s">
        <v>929</v>
      </c>
      <c r="K190" s="120" cm="1">
        <f t="array" ref="K190">_xlfn.IFS($I190=0,SUMIFS(Data!F:F,Data!$AB:$AB,$J190),$I190=1,SUMIFS(Data!F:F,Data!$AC:$AC,$J190),$I190=2,SUMIFS(Data!F:F,Data!$AD:$AD,$J190),I190=3,SUMIFS(Data!F:F,Data!$AD:$AD,$J190))/10^6</f>
        <v>0</v>
      </c>
      <c r="L190" s="127" cm="1">
        <f t="array" ref="L190">_xlfn.IFS($I190=0,SUMIFS(Data!X:X,Data!$AB:$AB,$J190),$I190=1,SUMIFS(Data!X:X,Data!$AC:$AC,$J190),$I190=2,SUMIFS(Data!X:X,Data!$AD:$AD,$J190),$I190=3,SUMIFS(Data!X:X,Data!$AD:$AD,$J190))</f>
        <v>0</v>
      </c>
      <c r="M190" s="127" cm="1">
        <f t="array" ref="M190">_xlfn.IFS($I190=0,SUMIFS(Data!Y:Y,Data!$AB:$AB,$J190),$I190=1,SUMIFS(Data!Y:Y,Data!$AC:$AC,$J190),$I190=2,SUMIFS(Data!Y:Y,Data!$AD:$AD,$J190),$I190=3,SUMIFS(Data!Y:Y,Data!$AD:$AD,$J190))</f>
        <v>0</v>
      </c>
      <c r="N190" s="127" cm="1">
        <f t="array" ref="N190">_xlfn.IFS($I190=0,SUMIFS(Data!Z:Z,Data!$AB:$AB,$J190),$I190=1,SUMIFS(Data!Z:Z,Data!$AC:$AC,$J190),$I190=2,SUMIFS(Data!Z:Z,Data!$AD:$AD,$J190),$I190=3,SUMIFS(Data!Z:Z,Data!$AD:$AD,$J190))</f>
        <v>0</v>
      </c>
      <c r="O190" s="127" cm="1">
        <f t="array" ref="O190">_xlfn.IFS($I190=0,SUMIFS(Data!AA:AA,Data!$AB:$AB,$J190),$I190=1,SUMIFS(Data!AA:AA,Data!$AC:$AC,$J190),$I190=2,SUMIFS(Data!AA:AA,Data!$AD:$AD,$J190),$I190=3,SUMIFS(Data!AA:AA,Data!$AD:$AD,$J190))</f>
        <v>0</v>
      </c>
    </row>
    <row r="191" spans="9:15">
      <c r="I191">
        <f t="shared" si="3"/>
        <v>3</v>
      </c>
      <c r="J191" s="116" t="s">
        <v>931</v>
      </c>
      <c r="K191" s="121" cm="1">
        <f t="array" ref="K191">_xlfn.IFS($I191=0,SUMIFS(Data!F:F,Data!$AB:$AB,$J191),$I191=1,SUMIFS(Data!F:F,Data!$AC:$AC,$J191),$I191=2,SUMIFS(Data!F:F,Data!$AD:$AD,$J191),I191=3,SUMIFS(Data!F:F,Data!$AD:$AD,$J191))/10^6</f>
        <v>0</v>
      </c>
      <c r="L191" s="128" cm="1">
        <f t="array" ref="L191">_xlfn.IFS($I191=0,SUMIFS(Data!X:X,Data!$AB:$AB,$J191),$I191=1,SUMIFS(Data!X:X,Data!$AC:$AC,$J191),$I191=2,SUMIFS(Data!X:X,Data!$AD:$AD,$J191),$I191=3,SUMIFS(Data!X:X,Data!$AD:$AD,$J191))</f>
        <v>0</v>
      </c>
      <c r="M191" s="128" cm="1">
        <f t="array" ref="M191">_xlfn.IFS($I191=0,SUMIFS(Data!Y:Y,Data!$AB:$AB,$J191),$I191=1,SUMIFS(Data!Y:Y,Data!$AC:$AC,$J191),$I191=2,SUMIFS(Data!Y:Y,Data!$AD:$AD,$J191),$I191=3,SUMIFS(Data!Y:Y,Data!$AD:$AD,$J191))</f>
        <v>0</v>
      </c>
      <c r="N191" s="128" cm="1">
        <f t="array" ref="N191">_xlfn.IFS($I191=0,SUMIFS(Data!Z:Z,Data!$AB:$AB,$J191),$I191=1,SUMIFS(Data!Z:Z,Data!$AC:$AC,$J191),$I191=2,SUMIFS(Data!Z:Z,Data!$AD:$AD,$J191),$I191=3,SUMIFS(Data!Z:Z,Data!$AD:$AD,$J191))</f>
        <v>0</v>
      </c>
      <c r="O191" s="128" cm="1">
        <f t="array" ref="O191">_xlfn.IFS($I191=0,SUMIFS(Data!AA:AA,Data!$AB:$AB,$J191),$I191=1,SUMIFS(Data!AA:AA,Data!$AC:$AC,$J191),$I191=2,SUMIFS(Data!AA:AA,Data!$AD:$AD,$J191),$I191=3,SUMIFS(Data!AA:AA,Data!$AD:$AD,$J191))</f>
        <v>0</v>
      </c>
    </row>
    <row r="192" spans="9:15">
      <c r="I192">
        <f t="shared" si="3"/>
        <v>3</v>
      </c>
      <c r="J192" s="115" t="s">
        <v>933</v>
      </c>
      <c r="K192" s="120" cm="1">
        <f t="array" ref="K192">_xlfn.IFS($I192=0,SUMIFS(Data!F:F,Data!$AB:$AB,$J192),$I192=1,SUMIFS(Data!F:F,Data!$AC:$AC,$J192),$I192=2,SUMIFS(Data!F:F,Data!$AD:$AD,$J192),I192=3,SUMIFS(Data!F:F,Data!$AD:$AD,$J192))/10^6</f>
        <v>0</v>
      </c>
      <c r="L192" s="127" cm="1">
        <f t="array" ref="L192">_xlfn.IFS($I192=0,SUMIFS(Data!X:X,Data!$AB:$AB,$J192),$I192=1,SUMIFS(Data!X:X,Data!$AC:$AC,$J192),$I192=2,SUMIFS(Data!X:X,Data!$AD:$AD,$J192),$I192=3,SUMIFS(Data!X:X,Data!$AD:$AD,$J192))</f>
        <v>0</v>
      </c>
      <c r="M192" s="127" cm="1">
        <f t="array" ref="M192">_xlfn.IFS($I192=0,SUMIFS(Data!Y:Y,Data!$AB:$AB,$J192),$I192=1,SUMIFS(Data!Y:Y,Data!$AC:$AC,$J192),$I192=2,SUMIFS(Data!Y:Y,Data!$AD:$AD,$J192),$I192=3,SUMIFS(Data!Y:Y,Data!$AD:$AD,$J192))</f>
        <v>0</v>
      </c>
      <c r="N192" s="127" cm="1">
        <f t="array" ref="N192">_xlfn.IFS($I192=0,SUMIFS(Data!Z:Z,Data!$AB:$AB,$J192),$I192=1,SUMIFS(Data!Z:Z,Data!$AC:$AC,$J192),$I192=2,SUMIFS(Data!Z:Z,Data!$AD:$AD,$J192),$I192=3,SUMIFS(Data!Z:Z,Data!$AD:$AD,$J192))</f>
        <v>0</v>
      </c>
      <c r="O192" s="127" cm="1">
        <f t="array" ref="O192">_xlfn.IFS($I192=0,SUMIFS(Data!AA:AA,Data!$AB:$AB,$J192),$I192=1,SUMIFS(Data!AA:AA,Data!$AC:$AC,$J192),$I192=2,SUMIFS(Data!AA:AA,Data!$AD:$AD,$J192),$I192=3,SUMIFS(Data!AA:AA,Data!$AD:$AD,$J192))</f>
        <v>0</v>
      </c>
    </row>
    <row r="193" spans="9:15">
      <c r="I193">
        <f t="shared" si="3"/>
        <v>1</v>
      </c>
      <c r="J193" s="133" t="s">
        <v>242</v>
      </c>
      <c r="K193" s="134" cm="1">
        <f t="array" ref="K193">_xlfn.IFS($I193=0,SUMIFS(Data!F:F,Data!$AB:$AB,$J193),$I193=1,SUMIFS(Data!F:F,Data!$AC:$AC,$J193),$I193=2,SUMIFS(Data!F:F,Data!$AD:$AD,$J193),I193=3,SUMIFS(Data!F:F,Data!$AD:$AD,$J193))/10^6</f>
        <v>0</v>
      </c>
      <c r="L193" s="135" cm="1">
        <f t="array" ref="L193">_xlfn.IFS($I193=0,SUMIFS(Data!X:X,Data!$AB:$AB,$J193),$I193=1,SUMIFS(Data!X:X,Data!$AC:$AC,$J193),$I193=2,SUMIFS(Data!X:X,Data!$AD:$AD,$J193),$I193=3,SUMIFS(Data!X:X,Data!$AD:$AD,$J193))</f>
        <v>0</v>
      </c>
      <c r="M193" s="135" cm="1">
        <f t="array" ref="M193">_xlfn.IFS($I193=0,SUMIFS(Data!Y:Y,Data!$AB:$AB,$J193),$I193=1,SUMIFS(Data!Y:Y,Data!$AC:$AC,$J193),$I193=2,SUMIFS(Data!Y:Y,Data!$AD:$AD,$J193),$I193=3,SUMIFS(Data!Y:Y,Data!$AD:$AD,$J193))</f>
        <v>0</v>
      </c>
      <c r="N193" s="135" cm="1">
        <f t="array" ref="N193">_xlfn.IFS($I193=0,SUMIFS(Data!Z:Z,Data!$AB:$AB,$J193),$I193=1,SUMIFS(Data!Z:Z,Data!$AC:$AC,$J193),$I193=2,SUMIFS(Data!Z:Z,Data!$AD:$AD,$J193),$I193=3,SUMIFS(Data!Z:Z,Data!$AD:$AD,$J193))</f>
        <v>0</v>
      </c>
      <c r="O193" s="135" cm="1">
        <f t="array" ref="O193">_xlfn.IFS($I193=0,SUMIFS(Data!AA:AA,Data!$AB:$AB,$J193),$I193=1,SUMIFS(Data!AA:AA,Data!$AC:$AC,$J193),$I193=2,SUMIFS(Data!AA:AA,Data!$AD:$AD,$J193),$I193=3,SUMIFS(Data!AA:AA,Data!$AD:$AD,$J193))</f>
        <v>0</v>
      </c>
    </row>
    <row r="194" spans="9:15">
      <c r="I194">
        <f t="shared" si="3"/>
        <v>3</v>
      </c>
      <c r="J194" s="115" t="s">
        <v>935</v>
      </c>
      <c r="K194" s="120" cm="1">
        <f t="array" ref="K194">_xlfn.IFS($I194=0,SUMIFS(Data!F:F,Data!$AB:$AB,$J194),$I194=1,SUMIFS(Data!F:F,Data!$AC:$AC,$J194),$I194=2,SUMIFS(Data!F:F,Data!$AD:$AD,$J194),I194=3,SUMIFS(Data!F:F,Data!$AD:$AD,$J194))/10^6</f>
        <v>0</v>
      </c>
      <c r="L194" s="127" cm="1">
        <f t="array" ref="L194">_xlfn.IFS($I194=0,SUMIFS(Data!X:X,Data!$AB:$AB,$J194),$I194=1,SUMIFS(Data!X:X,Data!$AC:$AC,$J194),$I194=2,SUMIFS(Data!X:X,Data!$AD:$AD,$J194),$I194=3,SUMIFS(Data!X:X,Data!$AD:$AD,$J194))</f>
        <v>0</v>
      </c>
      <c r="M194" s="127" cm="1">
        <f t="array" ref="M194">_xlfn.IFS($I194=0,SUMIFS(Data!Y:Y,Data!$AB:$AB,$J194),$I194=1,SUMIFS(Data!Y:Y,Data!$AC:$AC,$J194),$I194=2,SUMIFS(Data!Y:Y,Data!$AD:$AD,$J194),$I194=3,SUMIFS(Data!Y:Y,Data!$AD:$AD,$J194))</f>
        <v>0</v>
      </c>
      <c r="N194" s="127" cm="1">
        <f t="array" ref="N194">_xlfn.IFS($I194=0,SUMIFS(Data!Z:Z,Data!$AB:$AB,$J194),$I194=1,SUMIFS(Data!Z:Z,Data!$AC:$AC,$J194),$I194=2,SUMIFS(Data!Z:Z,Data!$AD:$AD,$J194),$I194=3,SUMIFS(Data!Z:Z,Data!$AD:$AD,$J194))</f>
        <v>0</v>
      </c>
      <c r="O194" s="127" cm="1">
        <f t="array" ref="O194">_xlfn.IFS($I194=0,SUMIFS(Data!AA:AA,Data!$AB:$AB,$J194),$I194=1,SUMIFS(Data!AA:AA,Data!$AC:$AC,$J194),$I194=2,SUMIFS(Data!AA:AA,Data!$AD:$AD,$J194),$I194=3,SUMIFS(Data!AA:AA,Data!$AD:$AD,$J194))</f>
        <v>0</v>
      </c>
    </row>
    <row r="195" spans="9:15">
      <c r="I195">
        <f t="shared" si="3"/>
        <v>3</v>
      </c>
      <c r="J195" s="116" t="s">
        <v>937</v>
      </c>
      <c r="K195" s="121" cm="1">
        <f t="array" ref="K195">_xlfn.IFS($I195=0,SUMIFS(Data!F:F,Data!$AB:$AB,$J195),$I195=1,SUMIFS(Data!F:F,Data!$AC:$AC,$J195),$I195=2,SUMIFS(Data!F:F,Data!$AD:$AD,$J195),I195=3,SUMIFS(Data!F:F,Data!$AD:$AD,$J195))/10^6</f>
        <v>0</v>
      </c>
      <c r="L195" s="128" cm="1">
        <f t="array" ref="L195">_xlfn.IFS($I195=0,SUMIFS(Data!X:X,Data!$AB:$AB,$J195),$I195=1,SUMIFS(Data!X:X,Data!$AC:$AC,$J195),$I195=2,SUMIFS(Data!X:X,Data!$AD:$AD,$J195),$I195=3,SUMIFS(Data!X:X,Data!$AD:$AD,$J195))</f>
        <v>0</v>
      </c>
      <c r="M195" s="128" cm="1">
        <f t="array" ref="M195">_xlfn.IFS($I195=0,SUMIFS(Data!Y:Y,Data!$AB:$AB,$J195),$I195=1,SUMIFS(Data!Y:Y,Data!$AC:$AC,$J195),$I195=2,SUMIFS(Data!Y:Y,Data!$AD:$AD,$J195),$I195=3,SUMIFS(Data!Y:Y,Data!$AD:$AD,$J195))</f>
        <v>0</v>
      </c>
      <c r="N195" s="128" cm="1">
        <f t="array" ref="N195">_xlfn.IFS($I195=0,SUMIFS(Data!Z:Z,Data!$AB:$AB,$J195),$I195=1,SUMIFS(Data!Z:Z,Data!$AC:$AC,$J195),$I195=2,SUMIFS(Data!Z:Z,Data!$AD:$AD,$J195),$I195=3,SUMIFS(Data!Z:Z,Data!$AD:$AD,$J195))</f>
        <v>0</v>
      </c>
      <c r="O195" s="128" cm="1">
        <f t="array" ref="O195">_xlfn.IFS($I195=0,SUMIFS(Data!AA:AA,Data!$AB:$AB,$J195),$I195=1,SUMIFS(Data!AA:AA,Data!$AC:$AC,$J195),$I195=2,SUMIFS(Data!AA:AA,Data!$AD:$AD,$J195),$I195=3,SUMIFS(Data!AA:AA,Data!$AD:$AD,$J195))</f>
        <v>0</v>
      </c>
    </row>
    <row r="196" spans="9:15">
      <c r="I196">
        <f t="shared" si="3"/>
        <v>3</v>
      </c>
      <c r="J196" s="115" t="s">
        <v>939</v>
      </c>
      <c r="K196" s="120" cm="1">
        <f t="array" ref="K196">_xlfn.IFS($I196=0,SUMIFS(Data!F:F,Data!$AB:$AB,$J196),$I196=1,SUMIFS(Data!F:F,Data!$AC:$AC,$J196),$I196=2,SUMIFS(Data!F:F,Data!$AD:$AD,$J196),I196=3,SUMIFS(Data!F:F,Data!$AD:$AD,$J196))/10^6</f>
        <v>0</v>
      </c>
      <c r="L196" s="127" cm="1">
        <f t="array" ref="L196">_xlfn.IFS($I196=0,SUMIFS(Data!X:X,Data!$AB:$AB,$J196),$I196=1,SUMIFS(Data!X:X,Data!$AC:$AC,$J196),$I196=2,SUMIFS(Data!X:X,Data!$AD:$AD,$J196),$I196=3,SUMIFS(Data!X:X,Data!$AD:$AD,$J196))</f>
        <v>0</v>
      </c>
      <c r="M196" s="127" cm="1">
        <f t="array" ref="M196">_xlfn.IFS($I196=0,SUMIFS(Data!Y:Y,Data!$AB:$AB,$J196),$I196=1,SUMIFS(Data!Y:Y,Data!$AC:$AC,$J196),$I196=2,SUMIFS(Data!Y:Y,Data!$AD:$AD,$J196),$I196=3,SUMIFS(Data!Y:Y,Data!$AD:$AD,$J196))</f>
        <v>0</v>
      </c>
      <c r="N196" s="127" cm="1">
        <f t="array" ref="N196">_xlfn.IFS($I196=0,SUMIFS(Data!Z:Z,Data!$AB:$AB,$J196),$I196=1,SUMIFS(Data!Z:Z,Data!$AC:$AC,$J196),$I196=2,SUMIFS(Data!Z:Z,Data!$AD:$AD,$J196),$I196=3,SUMIFS(Data!Z:Z,Data!$AD:$AD,$J196))</f>
        <v>0</v>
      </c>
      <c r="O196" s="127" cm="1">
        <f t="array" ref="O196">_xlfn.IFS($I196=0,SUMIFS(Data!AA:AA,Data!$AB:$AB,$J196),$I196=1,SUMIFS(Data!AA:AA,Data!$AC:$AC,$J196),$I196=2,SUMIFS(Data!AA:AA,Data!$AD:$AD,$J196),$I196=3,SUMIFS(Data!AA:AA,Data!$AD:$AD,$J196))</f>
        <v>0</v>
      </c>
    </row>
    <row r="197" spans="9:15">
      <c r="I197">
        <f t="shared" si="3"/>
        <v>1</v>
      </c>
      <c r="J197" s="133" t="s">
        <v>246</v>
      </c>
      <c r="K197" s="134" cm="1">
        <f t="array" ref="K197">_xlfn.IFS($I197=0,SUMIFS(Data!F:F,Data!$AB:$AB,$J197),$I197=1,SUMIFS(Data!F:F,Data!$AC:$AC,$J197),$I197=2,SUMIFS(Data!F:F,Data!$AD:$AD,$J197),I197=3,SUMIFS(Data!F:F,Data!$AD:$AD,$J197))/10^6</f>
        <v>0</v>
      </c>
      <c r="L197" s="135" cm="1">
        <f t="array" ref="L197">_xlfn.IFS($I197=0,SUMIFS(Data!X:X,Data!$AB:$AB,$J197),$I197=1,SUMIFS(Data!X:X,Data!$AC:$AC,$J197),$I197=2,SUMIFS(Data!X:X,Data!$AD:$AD,$J197),$I197=3,SUMIFS(Data!X:X,Data!$AD:$AD,$J197))</f>
        <v>0</v>
      </c>
      <c r="M197" s="135" cm="1">
        <f t="array" ref="M197">_xlfn.IFS($I197=0,SUMIFS(Data!Y:Y,Data!$AB:$AB,$J197),$I197=1,SUMIFS(Data!Y:Y,Data!$AC:$AC,$J197),$I197=2,SUMIFS(Data!Y:Y,Data!$AD:$AD,$J197),$I197=3,SUMIFS(Data!Y:Y,Data!$AD:$AD,$J197))</f>
        <v>0</v>
      </c>
      <c r="N197" s="135" cm="1">
        <f t="array" ref="N197">_xlfn.IFS($I197=0,SUMIFS(Data!Z:Z,Data!$AB:$AB,$J197),$I197=1,SUMIFS(Data!Z:Z,Data!$AC:$AC,$J197),$I197=2,SUMIFS(Data!Z:Z,Data!$AD:$AD,$J197),$I197=3,SUMIFS(Data!Z:Z,Data!$AD:$AD,$J197))</f>
        <v>0</v>
      </c>
      <c r="O197" s="135" cm="1">
        <f t="array" ref="O197">_xlfn.IFS($I197=0,SUMIFS(Data!AA:AA,Data!$AB:$AB,$J197),$I197=1,SUMIFS(Data!AA:AA,Data!$AC:$AC,$J197),$I197=2,SUMIFS(Data!AA:AA,Data!$AD:$AD,$J197),$I197=3,SUMIFS(Data!AA:AA,Data!$AD:$AD,$J197))</f>
        <v>0</v>
      </c>
    </row>
    <row r="198" spans="9:15">
      <c r="I198">
        <f t="shared" ref="I198:I261" si="4">LEN(J198)-LEN(SUBSTITUTE(J198,".",""))</f>
        <v>3</v>
      </c>
      <c r="J198" s="115" t="s">
        <v>941</v>
      </c>
      <c r="K198" s="120" cm="1">
        <f t="array" ref="K198">_xlfn.IFS($I198=0,SUMIFS(Data!F:F,Data!$AB:$AB,$J198),$I198=1,SUMIFS(Data!F:F,Data!$AC:$AC,$J198),$I198=2,SUMIFS(Data!F:F,Data!$AD:$AD,$J198),I198=3,SUMIFS(Data!F:F,Data!$AD:$AD,$J198))/10^6</f>
        <v>0</v>
      </c>
      <c r="L198" s="127" cm="1">
        <f t="array" ref="L198">_xlfn.IFS($I198=0,SUMIFS(Data!X:X,Data!$AB:$AB,$J198),$I198=1,SUMIFS(Data!X:X,Data!$AC:$AC,$J198),$I198=2,SUMIFS(Data!X:X,Data!$AD:$AD,$J198),$I198=3,SUMIFS(Data!X:X,Data!$AD:$AD,$J198))</f>
        <v>0</v>
      </c>
      <c r="M198" s="127" cm="1">
        <f t="array" ref="M198">_xlfn.IFS($I198=0,SUMIFS(Data!Y:Y,Data!$AB:$AB,$J198),$I198=1,SUMIFS(Data!Y:Y,Data!$AC:$AC,$J198),$I198=2,SUMIFS(Data!Y:Y,Data!$AD:$AD,$J198),$I198=3,SUMIFS(Data!Y:Y,Data!$AD:$AD,$J198))</f>
        <v>0</v>
      </c>
      <c r="N198" s="127" cm="1">
        <f t="array" ref="N198">_xlfn.IFS($I198=0,SUMIFS(Data!Z:Z,Data!$AB:$AB,$J198),$I198=1,SUMIFS(Data!Z:Z,Data!$AC:$AC,$J198),$I198=2,SUMIFS(Data!Z:Z,Data!$AD:$AD,$J198),$I198=3,SUMIFS(Data!Z:Z,Data!$AD:$AD,$J198))</f>
        <v>0</v>
      </c>
      <c r="O198" s="127" cm="1">
        <f t="array" ref="O198">_xlfn.IFS($I198=0,SUMIFS(Data!AA:AA,Data!$AB:$AB,$J198),$I198=1,SUMIFS(Data!AA:AA,Data!$AC:$AC,$J198),$I198=2,SUMIFS(Data!AA:AA,Data!$AD:$AD,$J198),$I198=3,SUMIFS(Data!AA:AA,Data!$AD:$AD,$J198))</f>
        <v>0</v>
      </c>
    </row>
    <row r="199" spans="9:15">
      <c r="I199">
        <f t="shared" si="4"/>
        <v>3</v>
      </c>
      <c r="J199" s="116" t="s">
        <v>943</v>
      </c>
      <c r="K199" s="121" cm="1">
        <f t="array" ref="K199">_xlfn.IFS($I199=0,SUMIFS(Data!F:F,Data!$AB:$AB,$J199),$I199=1,SUMIFS(Data!F:F,Data!$AC:$AC,$J199),$I199=2,SUMIFS(Data!F:F,Data!$AD:$AD,$J199),I199=3,SUMIFS(Data!F:F,Data!$AD:$AD,$J199))/10^6</f>
        <v>0</v>
      </c>
      <c r="L199" s="128" cm="1">
        <f t="array" ref="L199">_xlfn.IFS($I199=0,SUMIFS(Data!X:X,Data!$AB:$AB,$J199),$I199=1,SUMIFS(Data!X:X,Data!$AC:$AC,$J199),$I199=2,SUMIFS(Data!X:X,Data!$AD:$AD,$J199),$I199=3,SUMIFS(Data!X:X,Data!$AD:$AD,$J199))</f>
        <v>0</v>
      </c>
      <c r="M199" s="128" cm="1">
        <f t="array" ref="M199">_xlfn.IFS($I199=0,SUMIFS(Data!Y:Y,Data!$AB:$AB,$J199),$I199=1,SUMIFS(Data!Y:Y,Data!$AC:$AC,$J199),$I199=2,SUMIFS(Data!Y:Y,Data!$AD:$AD,$J199),$I199=3,SUMIFS(Data!Y:Y,Data!$AD:$AD,$J199))</f>
        <v>0</v>
      </c>
      <c r="N199" s="128" cm="1">
        <f t="array" ref="N199">_xlfn.IFS($I199=0,SUMIFS(Data!Z:Z,Data!$AB:$AB,$J199),$I199=1,SUMIFS(Data!Z:Z,Data!$AC:$AC,$J199),$I199=2,SUMIFS(Data!Z:Z,Data!$AD:$AD,$J199),$I199=3,SUMIFS(Data!Z:Z,Data!$AD:$AD,$J199))</f>
        <v>0</v>
      </c>
      <c r="O199" s="128" cm="1">
        <f t="array" ref="O199">_xlfn.IFS($I199=0,SUMIFS(Data!AA:AA,Data!$AB:$AB,$J199),$I199=1,SUMIFS(Data!AA:AA,Data!$AC:$AC,$J199),$I199=2,SUMIFS(Data!AA:AA,Data!$AD:$AD,$J199),$I199=3,SUMIFS(Data!AA:AA,Data!$AD:$AD,$J199))</f>
        <v>0</v>
      </c>
    </row>
    <row r="200" spans="9:15">
      <c r="I200">
        <f t="shared" si="4"/>
        <v>3</v>
      </c>
      <c r="J200" s="115" t="s">
        <v>945</v>
      </c>
      <c r="K200" s="120" cm="1">
        <f t="array" ref="K200">_xlfn.IFS($I200=0,SUMIFS(Data!F:F,Data!$AB:$AB,$J200),$I200=1,SUMIFS(Data!F:F,Data!$AC:$AC,$J200),$I200=2,SUMIFS(Data!F:F,Data!$AD:$AD,$J200),I200=3,SUMIFS(Data!F:F,Data!$AD:$AD,$J200))/10^6</f>
        <v>0</v>
      </c>
      <c r="L200" s="127" cm="1">
        <f t="array" ref="L200">_xlfn.IFS($I200=0,SUMIFS(Data!X:X,Data!$AB:$AB,$J200),$I200=1,SUMIFS(Data!X:X,Data!$AC:$AC,$J200),$I200=2,SUMIFS(Data!X:X,Data!$AD:$AD,$J200),$I200=3,SUMIFS(Data!X:X,Data!$AD:$AD,$J200))</f>
        <v>0</v>
      </c>
      <c r="M200" s="127" cm="1">
        <f t="array" ref="M200">_xlfn.IFS($I200=0,SUMIFS(Data!Y:Y,Data!$AB:$AB,$J200),$I200=1,SUMIFS(Data!Y:Y,Data!$AC:$AC,$J200),$I200=2,SUMIFS(Data!Y:Y,Data!$AD:$AD,$J200),$I200=3,SUMIFS(Data!Y:Y,Data!$AD:$AD,$J200))</f>
        <v>0</v>
      </c>
      <c r="N200" s="127" cm="1">
        <f t="array" ref="N200">_xlfn.IFS($I200=0,SUMIFS(Data!Z:Z,Data!$AB:$AB,$J200),$I200=1,SUMIFS(Data!Z:Z,Data!$AC:$AC,$J200),$I200=2,SUMIFS(Data!Z:Z,Data!$AD:$AD,$J200),$I200=3,SUMIFS(Data!Z:Z,Data!$AD:$AD,$J200))</f>
        <v>0</v>
      </c>
      <c r="O200" s="127" cm="1">
        <f t="array" ref="O200">_xlfn.IFS($I200=0,SUMIFS(Data!AA:AA,Data!$AB:$AB,$J200),$I200=1,SUMIFS(Data!AA:AA,Data!$AC:$AC,$J200),$I200=2,SUMIFS(Data!AA:AA,Data!$AD:$AD,$J200),$I200=3,SUMIFS(Data!AA:AA,Data!$AD:$AD,$J200))</f>
        <v>0</v>
      </c>
    </row>
    <row r="201" spans="9:15">
      <c r="I201">
        <f t="shared" si="4"/>
        <v>3</v>
      </c>
      <c r="J201" s="116" t="s">
        <v>947</v>
      </c>
      <c r="K201" s="121" cm="1">
        <f t="array" ref="K201">_xlfn.IFS($I201=0,SUMIFS(Data!F:F,Data!$AB:$AB,$J201),$I201=1,SUMIFS(Data!F:F,Data!$AC:$AC,$J201),$I201=2,SUMIFS(Data!F:F,Data!$AD:$AD,$J201),I201=3,SUMIFS(Data!F:F,Data!$AD:$AD,$J201))/10^6</f>
        <v>0</v>
      </c>
      <c r="L201" s="128" cm="1">
        <f t="array" ref="L201">_xlfn.IFS($I201=0,SUMIFS(Data!X:X,Data!$AB:$AB,$J201),$I201=1,SUMIFS(Data!X:X,Data!$AC:$AC,$J201),$I201=2,SUMIFS(Data!X:X,Data!$AD:$AD,$J201),$I201=3,SUMIFS(Data!X:X,Data!$AD:$AD,$J201))</f>
        <v>0</v>
      </c>
      <c r="M201" s="128" cm="1">
        <f t="array" ref="M201">_xlfn.IFS($I201=0,SUMIFS(Data!Y:Y,Data!$AB:$AB,$J201),$I201=1,SUMIFS(Data!Y:Y,Data!$AC:$AC,$J201),$I201=2,SUMIFS(Data!Y:Y,Data!$AD:$AD,$J201),$I201=3,SUMIFS(Data!Y:Y,Data!$AD:$AD,$J201))</f>
        <v>0</v>
      </c>
      <c r="N201" s="128" cm="1">
        <f t="array" ref="N201">_xlfn.IFS($I201=0,SUMIFS(Data!Z:Z,Data!$AB:$AB,$J201),$I201=1,SUMIFS(Data!Z:Z,Data!$AC:$AC,$J201),$I201=2,SUMIFS(Data!Z:Z,Data!$AD:$AD,$J201),$I201=3,SUMIFS(Data!Z:Z,Data!$AD:$AD,$J201))</f>
        <v>0</v>
      </c>
      <c r="O201" s="128" cm="1">
        <f t="array" ref="O201">_xlfn.IFS($I201=0,SUMIFS(Data!AA:AA,Data!$AB:$AB,$J201),$I201=1,SUMIFS(Data!AA:AA,Data!$AC:$AC,$J201),$I201=2,SUMIFS(Data!AA:AA,Data!$AD:$AD,$J201),$I201=3,SUMIFS(Data!AA:AA,Data!$AD:$AD,$J201))</f>
        <v>0</v>
      </c>
    </row>
    <row r="202" spans="9:15" ht="15" thickBot="1">
      <c r="I202">
        <f t="shared" si="4"/>
        <v>3</v>
      </c>
      <c r="J202" s="115" t="s">
        <v>949</v>
      </c>
      <c r="K202" s="120" cm="1">
        <f t="array" ref="K202">_xlfn.IFS($I202=0,SUMIFS(Data!F:F,Data!$AB:$AB,$J202),$I202=1,SUMIFS(Data!F:F,Data!$AC:$AC,$J202),$I202=2,SUMIFS(Data!F:F,Data!$AD:$AD,$J202),I202=3,SUMIFS(Data!F:F,Data!$AD:$AD,$J202))/10^6</f>
        <v>0</v>
      </c>
      <c r="L202" s="127" cm="1">
        <f t="array" ref="L202">_xlfn.IFS($I202=0,SUMIFS(Data!X:X,Data!$AB:$AB,$J202),$I202=1,SUMIFS(Data!X:X,Data!$AC:$AC,$J202),$I202=2,SUMIFS(Data!X:X,Data!$AD:$AD,$J202),$I202=3,SUMIFS(Data!X:X,Data!$AD:$AD,$J202))</f>
        <v>0</v>
      </c>
      <c r="M202" s="127" cm="1">
        <f t="array" ref="M202">_xlfn.IFS($I202=0,SUMIFS(Data!Y:Y,Data!$AB:$AB,$J202),$I202=1,SUMIFS(Data!Y:Y,Data!$AC:$AC,$J202),$I202=2,SUMIFS(Data!Y:Y,Data!$AD:$AD,$J202),$I202=3,SUMIFS(Data!Y:Y,Data!$AD:$AD,$J202))</f>
        <v>0</v>
      </c>
      <c r="N202" s="127" cm="1">
        <f t="array" ref="N202">_xlfn.IFS($I202=0,SUMIFS(Data!Z:Z,Data!$AB:$AB,$J202),$I202=1,SUMIFS(Data!Z:Z,Data!$AC:$AC,$J202),$I202=2,SUMIFS(Data!Z:Z,Data!$AD:$AD,$J202),$I202=3,SUMIFS(Data!Z:Z,Data!$AD:$AD,$J202))</f>
        <v>0</v>
      </c>
      <c r="O202" s="127" cm="1">
        <f t="array" ref="O202">_xlfn.IFS($I202=0,SUMIFS(Data!AA:AA,Data!$AB:$AB,$J202),$I202=1,SUMIFS(Data!AA:AA,Data!$AC:$AC,$J202),$I202=2,SUMIFS(Data!AA:AA,Data!$AD:$AD,$J202),$I202=3,SUMIFS(Data!AA:AA,Data!$AD:$AD,$J202))</f>
        <v>0</v>
      </c>
    </row>
    <row r="203" spans="9:15" ht="15" thickTop="1">
      <c r="I203">
        <f t="shared" si="4"/>
        <v>0</v>
      </c>
      <c r="J203" s="118" t="s">
        <v>7</v>
      </c>
      <c r="K203" s="130" cm="1">
        <f t="array" ref="K203">_xlfn.IFS($I203=0,SUMIFS(Data!F:F,Data!$AB:$AB,$J203),$I203=1,SUMIFS(Data!F:F,Data!$AC:$AC,$J203),$I203=2,SUMIFS(Data!F:F,Data!$AD:$AD,$J203),I203=3,SUMIFS(Data!F:F,Data!$AD:$AD,$J203))/10^6</f>
        <v>0</v>
      </c>
      <c r="L203" s="132" cm="1">
        <f t="array" ref="L203">_xlfn.IFS($I203=0,SUMIFS(Data!X:X,Data!$AB:$AB,$J203),$I203=1,SUMIFS(Data!X:X,Data!$AC:$AC,$J203),$I203=2,SUMIFS(Data!X:X,Data!$AD:$AD,$J203),$I203=3,SUMIFS(Data!X:X,Data!$AD:$AD,$J203))</f>
        <v>0</v>
      </c>
      <c r="M203" s="132" cm="1">
        <f t="array" ref="M203">_xlfn.IFS($I203=0,SUMIFS(Data!Y:Y,Data!$AB:$AB,$J203),$I203=1,SUMIFS(Data!Y:Y,Data!$AC:$AC,$J203),$I203=2,SUMIFS(Data!Y:Y,Data!$AD:$AD,$J203),$I203=3,SUMIFS(Data!Y:Y,Data!$AD:$AD,$J203))</f>
        <v>0</v>
      </c>
      <c r="N203" s="132" cm="1">
        <f t="array" ref="N203">_xlfn.IFS($I203=0,SUMIFS(Data!Z:Z,Data!$AB:$AB,$J203),$I203=1,SUMIFS(Data!Z:Z,Data!$AC:$AC,$J203),$I203=2,SUMIFS(Data!Z:Z,Data!$AD:$AD,$J203),$I203=3,SUMIFS(Data!Z:Z,Data!$AD:$AD,$J203))</f>
        <v>0</v>
      </c>
      <c r="O203" s="132" cm="1">
        <f t="array" ref="O203">_xlfn.IFS($I203=0,SUMIFS(Data!AA:AA,Data!$AB:$AB,$J203),$I203=1,SUMIFS(Data!AA:AA,Data!$AC:$AC,$J203),$I203=2,SUMIFS(Data!AA:AA,Data!$AD:$AD,$J203),$I203=3,SUMIFS(Data!AA:AA,Data!$AD:$AD,$J203))</f>
        <v>0</v>
      </c>
    </row>
    <row r="204" spans="9:15">
      <c r="I204">
        <f t="shared" si="4"/>
        <v>1</v>
      </c>
      <c r="J204" s="133" t="s">
        <v>252</v>
      </c>
      <c r="K204" s="134" cm="1">
        <f t="array" ref="K204">_xlfn.IFS($I204=0,SUMIFS(Data!F:F,Data!$AB:$AB,$J204),$I204=1,SUMIFS(Data!F:F,Data!$AC:$AC,$J204),$I204=2,SUMIFS(Data!F:F,Data!$AD:$AD,$J204),I204=3,SUMIFS(Data!F:F,Data!$AD:$AD,$J204))/10^6</f>
        <v>0</v>
      </c>
      <c r="L204" s="135" cm="1">
        <f t="array" ref="L204">_xlfn.IFS($I204=0,SUMIFS(Data!X:X,Data!$AB:$AB,$J204),$I204=1,SUMIFS(Data!X:X,Data!$AC:$AC,$J204),$I204=2,SUMIFS(Data!X:X,Data!$AD:$AD,$J204),$I204=3,SUMIFS(Data!X:X,Data!$AD:$AD,$J204))</f>
        <v>0</v>
      </c>
      <c r="M204" s="135" cm="1">
        <f t="array" ref="M204">_xlfn.IFS($I204=0,SUMIFS(Data!Y:Y,Data!$AB:$AB,$J204),$I204=1,SUMIFS(Data!Y:Y,Data!$AC:$AC,$J204),$I204=2,SUMIFS(Data!Y:Y,Data!$AD:$AD,$J204),$I204=3,SUMIFS(Data!Y:Y,Data!$AD:$AD,$J204))</f>
        <v>0</v>
      </c>
      <c r="N204" s="135" cm="1">
        <f t="array" ref="N204">_xlfn.IFS($I204=0,SUMIFS(Data!Z:Z,Data!$AB:$AB,$J204),$I204=1,SUMIFS(Data!Z:Z,Data!$AC:$AC,$J204),$I204=2,SUMIFS(Data!Z:Z,Data!$AD:$AD,$J204),$I204=3,SUMIFS(Data!Z:Z,Data!$AD:$AD,$J204))</f>
        <v>0</v>
      </c>
      <c r="O204" s="135" cm="1">
        <f t="array" ref="O204">_xlfn.IFS($I204=0,SUMIFS(Data!AA:AA,Data!$AB:$AB,$J204),$I204=1,SUMIFS(Data!AA:AA,Data!$AC:$AC,$J204),$I204=2,SUMIFS(Data!AA:AA,Data!$AD:$AD,$J204),$I204=3,SUMIFS(Data!AA:AA,Data!$AD:$AD,$J204))</f>
        <v>0</v>
      </c>
    </row>
    <row r="205" spans="9:15">
      <c r="I205">
        <f t="shared" si="4"/>
        <v>3</v>
      </c>
      <c r="J205" s="116" t="s">
        <v>951</v>
      </c>
      <c r="K205" s="121" cm="1">
        <f t="array" ref="K205">_xlfn.IFS($I205=0,SUMIFS(Data!F:F,Data!$AB:$AB,$J205),$I205=1,SUMIFS(Data!F:F,Data!$AC:$AC,$J205),$I205=2,SUMIFS(Data!F:F,Data!$AD:$AD,$J205),I205=3,SUMIFS(Data!F:F,Data!$AD:$AD,$J205))/10^6</f>
        <v>0</v>
      </c>
      <c r="L205" s="128" cm="1">
        <f t="array" ref="L205">_xlfn.IFS($I205=0,SUMIFS(Data!X:X,Data!$AB:$AB,$J205),$I205=1,SUMIFS(Data!X:X,Data!$AC:$AC,$J205),$I205=2,SUMIFS(Data!X:X,Data!$AD:$AD,$J205),$I205=3,SUMIFS(Data!X:X,Data!$AD:$AD,$J205))</f>
        <v>0</v>
      </c>
      <c r="M205" s="128" cm="1">
        <f t="array" ref="M205">_xlfn.IFS($I205=0,SUMIFS(Data!Y:Y,Data!$AB:$AB,$J205),$I205=1,SUMIFS(Data!Y:Y,Data!$AC:$AC,$J205),$I205=2,SUMIFS(Data!Y:Y,Data!$AD:$AD,$J205),$I205=3,SUMIFS(Data!Y:Y,Data!$AD:$AD,$J205))</f>
        <v>0</v>
      </c>
      <c r="N205" s="128" cm="1">
        <f t="array" ref="N205">_xlfn.IFS($I205=0,SUMIFS(Data!Z:Z,Data!$AB:$AB,$J205),$I205=1,SUMIFS(Data!Z:Z,Data!$AC:$AC,$J205),$I205=2,SUMIFS(Data!Z:Z,Data!$AD:$AD,$J205),$I205=3,SUMIFS(Data!Z:Z,Data!$AD:$AD,$J205))</f>
        <v>0</v>
      </c>
      <c r="O205" s="128" cm="1">
        <f t="array" ref="O205">_xlfn.IFS($I205=0,SUMIFS(Data!AA:AA,Data!$AB:$AB,$J205),$I205=1,SUMIFS(Data!AA:AA,Data!$AC:$AC,$J205),$I205=2,SUMIFS(Data!AA:AA,Data!$AD:$AD,$J205),$I205=3,SUMIFS(Data!AA:AA,Data!$AD:$AD,$J205))</f>
        <v>0</v>
      </c>
    </row>
    <row r="206" spans="9:15">
      <c r="I206">
        <f t="shared" si="4"/>
        <v>3</v>
      </c>
      <c r="J206" s="115" t="s">
        <v>953</v>
      </c>
      <c r="K206" s="120" cm="1">
        <f t="array" ref="K206">_xlfn.IFS($I206=0,SUMIFS(Data!F:F,Data!$AB:$AB,$J206),$I206=1,SUMIFS(Data!F:F,Data!$AC:$AC,$J206),$I206=2,SUMIFS(Data!F:F,Data!$AD:$AD,$J206),I206=3,SUMIFS(Data!F:F,Data!$AD:$AD,$J206))/10^6</f>
        <v>0</v>
      </c>
      <c r="L206" s="127" cm="1">
        <f t="array" ref="L206">_xlfn.IFS($I206=0,SUMIFS(Data!X:X,Data!$AB:$AB,$J206),$I206=1,SUMIFS(Data!X:X,Data!$AC:$AC,$J206),$I206=2,SUMIFS(Data!X:X,Data!$AD:$AD,$J206),$I206=3,SUMIFS(Data!X:X,Data!$AD:$AD,$J206))</f>
        <v>0</v>
      </c>
      <c r="M206" s="127" cm="1">
        <f t="array" ref="M206">_xlfn.IFS($I206=0,SUMIFS(Data!Y:Y,Data!$AB:$AB,$J206),$I206=1,SUMIFS(Data!Y:Y,Data!$AC:$AC,$J206),$I206=2,SUMIFS(Data!Y:Y,Data!$AD:$AD,$J206),$I206=3,SUMIFS(Data!Y:Y,Data!$AD:$AD,$J206))</f>
        <v>0</v>
      </c>
      <c r="N206" s="127" cm="1">
        <f t="array" ref="N206">_xlfn.IFS($I206=0,SUMIFS(Data!Z:Z,Data!$AB:$AB,$J206),$I206=1,SUMIFS(Data!Z:Z,Data!$AC:$AC,$J206),$I206=2,SUMIFS(Data!Z:Z,Data!$AD:$AD,$J206),$I206=3,SUMIFS(Data!Z:Z,Data!$AD:$AD,$J206))</f>
        <v>0</v>
      </c>
      <c r="O206" s="127" cm="1">
        <f t="array" ref="O206">_xlfn.IFS($I206=0,SUMIFS(Data!AA:AA,Data!$AB:$AB,$J206),$I206=1,SUMIFS(Data!AA:AA,Data!$AC:$AC,$J206),$I206=2,SUMIFS(Data!AA:AA,Data!$AD:$AD,$J206),$I206=3,SUMIFS(Data!AA:AA,Data!$AD:$AD,$J206))</f>
        <v>0</v>
      </c>
    </row>
    <row r="207" spans="9:15">
      <c r="I207">
        <f t="shared" si="4"/>
        <v>3</v>
      </c>
      <c r="J207" s="116" t="s">
        <v>984</v>
      </c>
      <c r="K207" s="121" cm="1">
        <f t="array" ref="K207">_xlfn.IFS($I207=0,SUMIFS(Data!F:F,Data!$AB:$AB,$J207),$I207=1,SUMIFS(Data!F:F,Data!$AC:$AC,$J207),$I207=2,SUMIFS(Data!F:F,Data!$AD:$AD,$J207),I207=3,SUMIFS(Data!F:F,Data!$AD:$AD,$J207))/10^6</f>
        <v>0</v>
      </c>
      <c r="L207" s="128" cm="1">
        <f t="array" ref="L207">_xlfn.IFS($I207=0,SUMIFS(Data!X:X,Data!$AB:$AB,$J207),$I207=1,SUMIFS(Data!X:X,Data!$AC:$AC,$J207),$I207=2,SUMIFS(Data!X:X,Data!$AD:$AD,$J207),$I207=3,SUMIFS(Data!X:X,Data!$AD:$AD,$J207))</f>
        <v>0</v>
      </c>
      <c r="M207" s="128" cm="1">
        <f t="array" ref="M207">_xlfn.IFS($I207=0,SUMIFS(Data!Y:Y,Data!$AB:$AB,$J207),$I207=1,SUMIFS(Data!Y:Y,Data!$AC:$AC,$J207),$I207=2,SUMIFS(Data!Y:Y,Data!$AD:$AD,$J207),$I207=3,SUMIFS(Data!Y:Y,Data!$AD:$AD,$J207))</f>
        <v>0</v>
      </c>
      <c r="N207" s="128" cm="1">
        <f t="array" ref="N207">_xlfn.IFS($I207=0,SUMIFS(Data!Z:Z,Data!$AB:$AB,$J207),$I207=1,SUMIFS(Data!Z:Z,Data!$AC:$AC,$J207),$I207=2,SUMIFS(Data!Z:Z,Data!$AD:$AD,$J207),$I207=3,SUMIFS(Data!Z:Z,Data!$AD:$AD,$J207))</f>
        <v>0</v>
      </c>
      <c r="O207" s="128" cm="1">
        <f t="array" ref="O207">_xlfn.IFS($I207=0,SUMIFS(Data!AA:AA,Data!$AB:$AB,$J207),$I207=1,SUMIFS(Data!AA:AA,Data!$AC:$AC,$J207),$I207=2,SUMIFS(Data!AA:AA,Data!$AD:$AD,$J207),$I207=3,SUMIFS(Data!AA:AA,Data!$AD:$AD,$J207))</f>
        <v>0</v>
      </c>
    </row>
    <row r="208" spans="9:15">
      <c r="I208">
        <f t="shared" si="4"/>
        <v>3</v>
      </c>
      <c r="J208" s="115" t="s">
        <v>986</v>
      </c>
      <c r="K208" s="120" cm="1">
        <f t="array" ref="K208">_xlfn.IFS($I208=0,SUMIFS(Data!F:F,Data!$AB:$AB,$J208),$I208=1,SUMIFS(Data!F:F,Data!$AC:$AC,$J208),$I208=2,SUMIFS(Data!F:F,Data!$AD:$AD,$J208),I208=3,SUMIFS(Data!F:F,Data!$AD:$AD,$J208))/10^6</f>
        <v>0</v>
      </c>
      <c r="L208" s="127" cm="1">
        <f t="array" ref="L208">_xlfn.IFS($I208=0,SUMIFS(Data!X:X,Data!$AB:$AB,$J208),$I208=1,SUMIFS(Data!X:X,Data!$AC:$AC,$J208),$I208=2,SUMIFS(Data!X:X,Data!$AD:$AD,$J208),$I208=3,SUMIFS(Data!X:X,Data!$AD:$AD,$J208))</f>
        <v>0</v>
      </c>
      <c r="M208" s="127" cm="1">
        <f t="array" ref="M208">_xlfn.IFS($I208=0,SUMIFS(Data!Y:Y,Data!$AB:$AB,$J208),$I208=1,SUMIFS(Data!Y:Y,Data!$AC:$AC,$J208),$I208=2,SUMIFS(Data!Y:Y,Data!$AD:$AD,$J208),$I208=3,SUMIFS(Data!Y:Y,Data!$AD:$AD,$J208))</f>
        <v>0</v>
      </c>
      <c r="N208" s="127" cm="1">
        <f t="array" ref="N208">_xlfn.IFS($I208=0,SUMIFS(Data!Z:Z,Data!$AB:$AB,$J208),$I208=1,SUMIFS(Data!Z:Z,Data!$AC:$AC,$J208),$I208=2,SUMIFS(Data!Z:Z,Data!$AD:$AD,$J208),$I208=3,SUMIFS(Data!Z:Z,Data!$AD:$AD,$J208))</f>
        <v>0</v>
      </c>
      <c r="O208" s="127" cm="1">
        <f t="array" ref="O208">_xlfn.IFS($I208=0,SUMIFS(Data!AA:AA,Data!$AB:$AB,$J208),$I208=1,SUMIFS(Data!AA:AA,Data!$AC:$AC,$J208),$I208=2,SUMIFS(Data!AA:AA,Data!$AD:$AD,$J208),$I208=3,SUMIFS(Data!AA:AA,Data!$AD:$AD,$J208))</f>
        <v>0</v>
      </c>
    </row>
    <row r="209" spans="9:15">
      <c r="I209">
        <f t="shared" si="4"/>
        <v>3</v>
      </c>
      <c r="J209" s="116" t="s">
        <v>988</v>
      </c>
      <c r="K209" s="121" cm="1">
        <f t="array" ref="K209">_xlfn.IFS($I209=0,SUMIFS(Data!F:F,Data!$AB:$AB,$J209),$I209=1,SUMIFS(Data!F:F,Data!$AC:$AC,$J209),$I209=2,SUMIFS(Data!F:F,Data!$AD:$AD,$J209),I209=3,SUMIFS(Data!F:F,Data!$AD:$AD,$J209))/10^6</f>
        <v>0</v>
      </c>
      <c r="L209" s="128" cm="1">
        <f t="array" ref="L209">_xlfn.IFS($I209=0,SUMIFS(Data!X:X,Data!$AB:$AB,$J209),$I209=1,SUMIFS(Data!X:X,Data!$AC:$AC,$J209),$I209=2,SUMIFS(Data!X:X,Data!$AD:$AD,$J209),$I209=3,SUMIFS(Data!X:X,Data!$AD:$AD,$J209))</f>
        <v>0</v>
      </c>
      <c r="M209" s="128" cm="1">
        <f t="array" ref="M209">_xlfn.IFS($I209=0,SUMIFS(Data!Y:Y,Data!$AB:$AB,$J209),$I209=1,SUMIFS(Data!Y:Y,Data!$AC:$AC,$J209),$I209=2,SUMIFS(Data!Y:Y,Data!$AD:$AD,$J209),$I209=3,SUMIFS(Data!Y:Y,Data!$AD:$AD,$J209))</f>
        <v>0</v>
      </c>
      <c r="N209" s="128" cm="1">
        <f t="array" ref="N209">_xlfn.IFS($I209=0,SUMIFS(Data!Z:Z,Data!$AB:$AB,$J209),$I209=1,SUMIFS(Data!Z:Z,Data!$AC:$AC,$J209),$I209=2,SUMIFS(Data!Z:Z,Data!$AD:$AD,$J209),$I209=3,SUMIFS(Data!Z:Z,Data!$AD:$AD,$J209))</f>
        <v>0</v>
      </c>
      <c r="O209" s="128" cm="1">
        <f t="array" ref="O209">_xlfn.IFS($I209=0,SUMIFS(Data!AA:AA,Data!$AB:$AB,$J209),$I209=1,SUMIFS(Data!AA:AA,Data!$AC:$AC,$J209),$I209=2,SUMIFS(Data!AA:AA,Data!$AD:$AD,$J209),$I209=3,SUMIFS(Data!AA:AA,Data!$AD:$AD,$J209))</f>
        <v>0</v>
      </c>
    </row>
    <row r="210" spans="9:15">
      <c r="I210">
        <f t="shared" si="4"/>
        <v>3</v>
      </c>
      <c r="J210" s="115" t="s">
        <v>990</v>
      </c>
      <c r="K210" s="120" cm="1">
        <f t="array" ref="K210">_xlfn.IFS($I210=0,SUMIFS(Data!F:F,Data!$AB:$AB,$J210),$I210=1,SUMIFS(Data!F:F,Data!$AC:$AC,$J210),$I210=2,SUMIFS(Data!F:F,Data!$AD:$AD,$J210),I210=3,SUMIFS(Data!F:F,Data!$AD:$AD,$J210))/10^6</f>
        <v>0</v>
      </c>
      <c r="L210" s="127" cm="1">
        <f t="array" ref="L210">_xlfn.IFS($I210=0,SUMIFS(Data!X:X,Data!$AB:$AB,$J210),$I210=1,SUMIFS(Data!X:X,Data!$AC:$AC,$J210),$I210=2,SUMIFS(Data!X:X,Data!$AD:$AD,$J210),$I210=3,SUMIFS(Data!X:X,Data!$AD:$AD,$J210))</f>
        <v>0</v>
      </c>
      <c r="M210" s="127" cm="1">
        <f t="array" ref="M210">_xlfn.IFS($I210=0,SUMIFS(Data!Y:Y,Data!$AB:$AB,$J210),$I210=1,SUMIFS(Data!Y:Y,Data!$AC:$AC,$J210),$I210=2,SUMIFS(Data!Y:Y,Data!$AD:$AD,$J210),$I210=3,SUMIFS(Data!Y:Y,Data!$AD:$AD,$J210))</f>
        <v>0</v>
      </c>
      <c r="N210" s="127" cm="1">
        <f t="array" ref="N210">_xlfn.IFS($I210=0,SUMIFS(Data!Z:Z,Data!$AB:$AB,$J210),$I210=1,SUMIFS(Data!Z:Z,Data!$AC:$AC,$J210),$I210=2,SUMIFS(Data!Z:Z,Data!$AD:$AD,$J210),$I210=3,SUMIFS(Data!Z:Z,Data!$AD:$AD,$J210))</f>
        <v>0</v>
      </c>
      <c r="O210" s="127" cm="1">
        <f t="array" ref="O210">_xlfn.IFS($I210=0,SUMIFS(Data!AA:AA,Data!$AB:$AB,$J210),$I210=1,SUMIFS(Data!AA:AA,Data!$AC:$AC,$J210),$I210=2,SUMIFS(Data!AA:AA,Data!$AD:$AD,$J210),$I210=3,SUMIFS(Data!AA:AA,Data!$AD:$AD,$J210))</f>
        <v>0</v>
      </c>
    </row>
    <row r="211" spans="9:15">
      <c r="I211">
        <f t="shared" si="4"/>
        <v>1</v>
      </c>
      <c r="J211" s="133" t="s">
        <v>255</v>
      </c>
      <c r="K211" s="134" cm="1">
        <f t="array" ref="K211">_xlfn.IFS($I211=0,SUMIFS(Data!F:F,Data!$AB:$AB,$J211),$I211=1,SUMIFS(Data!F:F,Data!$AC:$AC,$J211),$I211=2,SUMIFS(Data!F:F,Data!$AD:$AD,$J211),I211=3,SUMIFS(Data!F:F,Data!$AD:$AD,$J211))/10^6</f>
        <v>0</v>
      </c>
      <c r="L211" s="135" cm="1">
        <f t="array" ref="L211">_xlfn.IFS($I211=0,SUMIFS(Data!X:X,Data!$AB:$AB,$J211),$I211=1,SUMIFS(Data!X:X,Data!$AC:$AC,$J211),$I211=2,SUMIFS(Data!X:X,Data!$AD:$AD,$J211),$I211=3,SUMIFS(Data!X:X,Data!$AD:$AD,$J211))</f>
        <v>0</v>
      </c>
      <c r="M211" s="135" cm="1">
        <f t="array" ref="M211">_xlfn.IFS($I211=0,SUMIFS(Data!Y:Y,Data!$AB:$AB,$J211),$I211=1,SUMIFS(Data!Y:Y,Data!$AC:$AC,$J211),$I211=2,SUMIFS(Data!Y:Y,Data!$AD:$AD,$J211),$I211=3,SUMIFS(Data!Y:Y,Data!$AD:$AD,$J211))</f>
        <v>0</v>
      </c>
      <c r="N211" s="135" cm="1">
        <f t="array" ref="N211">_xlfn.IFS($I211=0,SUMIFS(Data!Z:Z,Data!$AB:$AB,$J211),$I211=1,SUMIFS(Data!Z:Z,Data!$AC:$AC,$J211),$I211=2,SUMIFS(Data!Z:Z,Data!$AD:$AD,$J211),$I211=3,SUMIFS(Data!Z:Z,Data!$AD:$AD,$J211))</f>
        <v>0</v>
      </c>
      <c r="O211" s="135" cm="1">
        <f t="array" ref="O211">_xlfn.IFS($I211=0,SUMIFS(Data!AA:AA,Data!$AB:$AB,$J211),$I211=1,SUMIFS(Data!AA:AA,Data!$AC:$AC,$J211),$I211=2,SUMIFS(Data!AA:AA,Data!$AD:$AD,$J211),$I211=3,SUMIFS(Data!AA:AA,Data!$AD:$AD,$J211))</f>
        <v>0</v>
      </c>
    </row>
    <row r="212" spans="9:15">
      <c r="I212">
        <f t="shared" si="4"/>
        <v>3</v>
      </c>
      <c r="J212" s="115" t="s">
        <v>955</v>
      </c>
      <c r="K212" s="120" cm="1">
        <f t="array" ref="K212">_xlfn.IFS($I212=0,SUMIFS(Data!F:F,Data!$AB:$AB,$J212),$I212=1,SUMIFS(Data!F:F,Data!$AC:$AC,$J212),$I212=2,SUMIFS(Data!F:F,Data!$AD:$AD,$J212),I212=3,SUMIFS(Data!F:F,Data!$AD:$AD,$J212))/10^6</f>
        <v>0</v>
      </c>
      <c r="L212" s="127" cm="1">
        <f t="array" ref="L212">_xlfn.IFS($I212=0,SUMIFS(Data!X:X,Data!$AB:$AB,$J212),$I212=1,SUMIFS(Data!X:X,Data!$AC:$AC,$J212),$I212=2,SUMIFS(Data!X:X,Data!$AD:$AD,$J212),$I212=3,SUMIFS(Data!X:X,Data!$AD:$AD,$J212))</f>
        <v>0</v>
      </c>
      <c r="M212" s="127" cm="1">
        <f t="array" ref="M212">_xlfn.IFS($I212=0,SUMIFS(Data!Y:Y,Data!$AB:$AB,$J212),$I212=1,SUMIFS(Data!Y:Y,Data!$AC:$AC,$J212),$I212=2,SUMIFS(Data!Y:Y,Data!$AD:$AD,$J212),$I212=3,SUMIFS(Data!Y:Y,Data!$AD:$AD,$J212))</f>
        <v>0</v>
      </c>
      <c r="N212" s="127" cm="1">
        <f t="array" ref="N212">_xlfn.IFS($I212=0,SUMIFS(Data!Z:Z,Data!$AB:$AB,$J212),$I212=1,SUMIFS(Data!Z:Z,Data!$AC:$AC,$J212),$I212=2,SUMIFS(Data!Z:Z,Data!$AD:$AD,$J212),$I212=3,SUMIFS(Data!Z:Z,Data!$AD:$AD,$J212))</f>
        <v>0</v>
      </c>
      <c r="O212" s="127" cm="1">
        <f t="array" ref="O212">_xlfn.IFS($I212=0,SUMIFS(Data!AA:AA,Data!$AB:$AB,$J212),$I212=1,SUMIFS(Data!AA:AA,Data!$AC:$AC,$J212),$I212=2,SUMIFS(Data!AA:AA,Data!$AD:$AD,$J212),$I212=3,SUMIFS(Data!AA:AA,Data!$AD:$AD,$J212))</f>
        <v>0</v>
      </c>
    </row>
    <row r="213" spans="9:15">
      <c r="I213">
        <f t="shared" si="4"/>
        <v>3</v>
      </c>
      <c r="J213" s="116" t="s">
        <v>957</v>
      </c>
      <c r="K213" s="121" cm="1">
        <f t="array" ref="K213">_xlfn.IFS($I213=0,SUMIFS(Data!F:F,Data!$AB:$AB,$J213),$I213=1,SUMIFS(Data!F:F,Data!$AC:$AC,$J213),$I213=2,SUMIFS(Data!F:F,Data!$AD:$AD,$J213),I213=3,SUMIFS(Data!F:F,Data!$AD:$AD,$J213))/10^6</f>
        <v>0</v>
      </c>
      <c r="L213" s="128" cm="1">
        <f t="array" ref="L213">_xlfn.IFS($I213=0,SUMIFS(Data!X:X,Data!$AB:$AB,$J213),$I213=1,SUMIFS(Data!X:X,Data!$AC:$AC,$J213),$I213=2,SUMIFS(Data!X:X,Data!$AD:$AD,$J213),$I213=3,SUMIFS(Data!X:X,Data!$AD:$AD,$J213))</f>
        <v>0</v>
      </c>
      <c r="M213" s="128" cm="1">
        <f t="array" ref="M213">_xlfn.IFS($I213=0,SUMIFS(Data!Y:Y,Data!$AB:$AB,$J213),$I213=1,SUMIFS(Data!Y:Y,Data!$AC:$AC,$J213),$I213=2,SUMIFS(Data!Y:Y,Data!$AD:$AD,$J213),$I213=3,SUMIFS(Data!Y:Y,Data!$AD:$AD,$J213))</f>
        <v>0</v>
      </c>
      <c r="N213" s="128" cm="1">
        <f t="array" ref="N213">_xlfn.IFS($I213=0,SUMIFS(Data!Z:Z,Data!$AB:$AB,$J213),$I213=1,SUMIFS(Data!Z:Z,Data!$AC:$AC,$J213),$I213=2,SUMIFS(Data!Z:Z,Data!$AD:$AD,$J213),$I213=3,SUMIFS(Data!Z:Z,Data!$AD:$AD,$J213))</f>
        <v>0</v>
      </c>
      <c r="O213" s="128" cm="1">
        <f t="array" ref="O213">_xlfn.IFS($I213=0,SUMIFS(Data!AA:AA,Data!$AB:$AB,$J213),$I213=1,SUMIFS(Data!AA:AA,Data!$AC:$AC,$J213),$I213=2,SUMIFS(Data!AA:AA,Data!$AD:$AD,$J213),$I213=3,SUMIFS(Data!AA:AA,Data!$AD:$AD,$J213))</f>
        <v>0</v>
      </c>
    </row>
    <row r="214" spans="9:15">
      <c r="I214">
        <f t="shared" si="4"/>
        <v>1</v>
      </c>
      <c r="J214" s="133" t="s">
        <v>258</v>
      </c>
      <c r="K214" s="134" cm="1">
        <f t="array" ref="K214">_xlfn.IFS($I214=0,SUMIFS(Data!F:F,Data!$AB:$AB,$J214),$I214=1,SUMIFS(Data!F:F,Data!$AC:$AC,$J214),$I214=2,SUMIFS(Data!F:F,Data!$AD:$AD,$J214),I214=3,SUMIFS(Data!F:F,Data!$AD:$AD,$J214))/10^6</f>
        <v>0</v>
      </c>
      <c r="L214" s="135" cm="1">
        <f t="array" ref="L214">_xlfn.IFS($I214=0,SUMIFS(Data!X:X,Data!$AB:$AB,$J214),$I214=1,SUMIFS(Data!X:X,Data!$AC:$AC,$J214),$I214=2,SUMIFS(Data!X:X,Data!$AD:$AD,$J214),$I214=3,SUMIFS(Data!X:X,Data!$AD:$AD,$J214))</f>
        <v>0</v>
      </c>
      <c r="M214" s="135" cm="1">
        <f t="array" ref="M214">_xlfn.IFS($I214=0,SUMIFS(Data!Y:Y,Data!$AB:$AB,$J214),$I214=1,SUMIFS(Data!Y:Y,Data!$AC:$AC,$J214),$I214=2,SUMIFS(Data!Y:Y,Data!$AD:$AD,$J214),$I214=3,SUMIFS(Data!Y:Y,Data!$AD:$AD,$J214))</f>
        <v>0</v>
      </c>
      <c r="N214" s="135" cm="1">
        <f t="array" ref="N214">_xlfn.IFS($I214=0,SUMIFS(Data!Z:Z,Data!$AB:$AB,$J214),$I214=1,SUMIFS(Data!Z:Z,Data!$AC:$AC,$J214),$I214=2,SUMIFS(Data!Z:Z,Data!$AD:$AD,$J214),$I214=3,SUMIFS(Data!Z:Z,Data!$AD:$AD,$J214))</f>
        <v>0</v>
      </c>
      <c r="O214" s="135" cm="1">
        <f t="array" ref="O214">_xlfn.IFS($I214=0,SUMIFS(Data!AA:AA,Data!$AB:$AB,$J214),$I214=1,SUMIFS(Data!AA:AA,Data!$AC:$AC,$J214),$I214=2,SUMIFS(Data!AA:AA,Data!$AD:$AD,$J214),$I214=3,SUMIFS(Data!AA:AA,Data!$AD:$AD,$J214))</f>
        <v>0</v>
      </c>
    </row>
    <row r="215" spans="9:15">
      <c r="I215">
        <f t="shared" si="4"/>
        <v>3</v>
      </c>
      <c r="J215" s="116" t="s">
        <v>959</v>
      </c>
      <c r="K215" s="121" cm="1">
        <f t="array" ref="K215">_xlfn.IFS($I215=0,SUMIFS(Data!F:F,Data!$AB:$AB,$J215),$I215=1,SUMIFS(Data!F:F,Data!$AC:$AC,$J215),$I215=2,SUMIFS(Data!F:F,Data!$AD:$AD,$J215),I215=3,SUMIFS(Data!F:F,Data!$AD:$AD,$J215))/10^6</f>
        <v>0</v>
      </c>
      <c r="L215" s="128" cm="1">
        <f t="array" ref="L215">_xlfn.IFS($I215=0,SUMIFS(Data!X:X,Data!$AB:$AB,$J215),$I215=1,SUMIFS(Data!X:X,Data!$AC:$AC,$J215),$I215=2,SUMIFS(Data!X:X,Data!$AD:$AD,$J215),$I215=3,SUMIFS(Data!X:X,Data!$AD:$AD,$J215))</f>
        <v>0</v>
      </c>
      <c r="M215" s="128" cm="1">
        <f t="array" ref="M215">_xlfn.IFS($I215=0,SUMIFS(Data!Y:Y,Data!$AB:$AB,$J215),$I215=1,SUMIFS(Data!Y:Y,Data!$AC:$AC,$J215),$I215=2,SUMIFS(Data!Y:Y,Data!$AD:$AD,$J215),$I215=3,SUMIFS(Data!Y:Y,Data!$AD:$AD,$J215))</f>
        <v>0</v>
      </c>
      <c r="N215" s="128" cm="1">
        <f t="array" ref="N215">_xlfn.IFS($I215=0,SUMIFS(Data!Z:Z,Data!$AB:$AB,$J215),$I215=1,SUMIFS(Data!Z:Z,Data!$AC:$AC,$J215),$I215=2,SUMIFS(Data!Z:Z,Data!$AD:$AD,$J215),$I215=3,SUMIFS(Data!Z:Z,Data!$AD:$AD,$J215))</f>
        <v>0</v>
      </c>
      <c r="O215" s="128" cm="1">
        <f t="array" ref="O215">_xlfn.IFS($I215=0,SUMIFS(Data!AA:AA,Data!$AB:$AB,$J215),$I215=1,SUMIFS(Data!AA:AA,Data!$AC:$AC,$J215),$I215=2,SUMIFS(Data!AA:AA,Data!$AD:$AD,$J215),$I215=3,SUMIFS(Data!AA:AA,Data!$AD:$AD,$J215))</f>
        <v>0</v>
      </c>
    </row>
    <row r="216" spans="9:15">
      <c r="I216">
        <f t="shared" si="4"/>
        <v>3</v>
      </c>
      <c r="J216" s="115" t="s">
        <v>961</v>
      </c>
      <c r="K216" s="120" cm="1">
        <f t="array" ref="K216">_xlfn.IFS($I216=0,SUMIFS(Data!F:F,Data!$AB:$AB,$J216),$I216=1,SUMIFS(Data!F:F,Data!$AC:$AC,$J216),$I216=2,SUMIFS(Data!F:F,Data!$AD:$AD,$J216),I216=3,SUMIFS(Data!F:F,Data!$AD:$AD,$J216))/10^6</f>
        <v>0</v>
      </c>
      <c r="L216" s="127" cm="1">
        <f t="array" ref="L216">_xlfn.IFS($I216=0,SUMIFS(Data!X:X,Data!$AB:$AB,$J216),$I216=1,SUMIFS(Data!X:X,Data!$AC:$AC,$J216),$I216=2,SUMIFS(Data!X:X,Data!$AD:$AD,$J216),$I216=3,SUMIFS(Data!X:X,Data!$AD:$AD,$J216))</f>
        <v>0</v>
      </c>
      <c r="M216" s="127" cm="1">
        <f t="array" ref="M216">_xlfn.IFS($I216=0,SUMIFS(Data!Y:Y,Data!$AB:$AB,$J216),$I216=1,SUMIFS(Data!Y:Y,Data!$AC:$AC,$J216),$I216=2,SUMIFS(Data!Y:Y,Data!$AD:$AD,$J216),$I216=3,SUMIFS(Data!Y:Y,Data!$AD:$AD,$J216))</f>
        <v>0</v>
      </c>
      <c r="N216" s="127" cm="1">
        <f t="array" ref="N216">_xlfn.IFS($I216=0,SUMIFS(Data!Z:Z,Data!$AB:$AB,$J216),$I216=1,SUMIFS(Data!Z:Z,Data!$AC:$AC,$J216),$I216=2,SUMIFS(Data!Z:Z,Data!$AD:$AD,$J216),$I216=3,SUMIFS(Data!Z:Z,Data!$AD:$AD,$J216))</f>
        <v>0</v>
      </c>
      <c r="O216" s="127" cm="1">
        <f t="array" ref="O216">_xlfn.IFS($I216=0,SUMIFS(Data!AA:AA,Data!$AB:$AB,$J216),$I216=1,SUMIFS(Data!AA:AA,Data!$AC:$AC,$J216),$I216=2,SUMIFS(Data!AA:AA,Data!$AD:$AD,$J216),$I216=3,SUMIFS(Data!AA:AA,Data!$AD:$AD,$J216))</f>
        <v>0</v>
      </c>
    </row>
    <row r="217" spans="9:15">
      <c r="I217">
        <f t="shared" si="4"/>
        <v>1</v>
      </c>
      <c r="J217" s="133" t="s">
        <v>262</v>
      </c>
      <c r="K217" s="134" cm="1">
        <f t="array" ref="K217">_xlfn.IFS($I217=0,SUMIFS(Data!F:F,Data!$AB:$AB,$J217),$I217=1,SUMIFS(Data!F:F,Data!$AC:$AC,$J217),$I217=2,SUMIFS(Data!F:F,Data!$AD:$AD,$J217),I217=3,SUMIFS(Data!F:F,Data!$AD:$AD,$J217))/10^6</f>
        <v>0</v>
      </c>
      <c r="L217" s="135" cm="1">
        <f t="array" ref="L217">_xlfn.IFS($I217=0,SUMIFS(Data!X:X,Data!$AB:$AB,$J217),$I217=1,SUMIFS(Data!X:X,Data!$AC:$AC,$J217),$I217=2,SUMIFS(Data!X:X,Data!$AD:$AD,$J217),$I217=3,SUMIFS(Data!X:X,Data!$AD:$AD,$J217))</f>
        <v>0</v>
      </c>
      <c r="M217" s="135" cm="1">
        <f t="array" ref="M217">_xlfn.IFS($I217=0,SUMIFS(Data!Y:Y,Data!$AB:$AB,$J217),$I217=1,SUMIFS(Data!Y:Y,Data!$AC:$AC,$J217),$I217=2,SUMIFS(Data!Y:Y,Data!$AD:$AD,$J217),$I217=3,SUMIFS(Data!Y:Y,Data!$AD:$AD,$J217))</f>
        <v>0</v>
      </c>
      <c r="N217" s="135" cm="1">
        <f t="array" ref="N217">_xlfn.IFS($I217=0,SUMIFS(Data!Z:Z,Data!$AB:$AB,$J217),$I217=1,SUMIFS(Data!Z:Z,Data!$AC:$AC,$J217),$I217=2,SUMIFS(Data!Z:Z,Data!$AD:$AD,$J217),$I217=3,SUMIFS(Data!Z:Z,Data!$AD:$AD,$J217))</f>
        <v>0</v>
      </c>
      <c r="O217" s="135" cm="1">
        <f t="array" ref="O217">_xlfn.IFS($I217=0,SUMIFS(Data!AA:AA,Data!$AB:$AB,$J217),$I217=1,SUMIFS(Data!AA:AA,Data!$AC:$AC,$J217),$I217=2,SUMIFS(Data!AA:AA,Data!$AD:$AD,$J217),$I217=3,SUMIFS(Data!AA:AA,Data!$AD:$AD,$J217))</f>
        <v>0</v>
      </c>
    </row>
    <row r="218" spans="9:15">
      <c r="I218">
        <f t="shared" si="4"/>
        <v>3</v>
      </c>
      <c r="J218" s="115" t="s">
        <v>963</v>
      </c>
      <c r="K218" s="120" cm="1">
        <f t="array" ref="K218">_xlfn.IFS($I218=0,SUMIFS(Data!F:F,Data!$AB:$AB,$J218),$I218=1,SUMIFS(Data!F:F,Data!$AC:$AC,$J218),$I218=2,SUMIFS(Data!F:F,Data!$AD:$AD,$J218),I218=3,SUMIFS(Data!F:F,Data!$AD:$AD,$J218))/10^6</f>
        <v>0</v>
      </c>
      <c r="L218" s="127" cm="1">
        <f t="array" ref="L218">_xlfn.IFS($I218=0,SUMIFS(Data!X:X,Data!$AB:$AB,$J218),$I218=1,SUMIFS(Data!X:X,Data!$AC:$AC,$J218),$I218=2,SUMIFS(Data!X:X,Data!$AD:$AD,$J218),$I218=3,SUMIFS(Data!X:X,Data!$AD:$AD,$J218))</f>
        <v>0</v>
      </c>
      <c r="M218" s="127" cm="1">
        <f t="array" ref="M218">_xlfn.IFS($I218=0,SUMIFS(Data!Y:Y,Data!$AB:$AB,$J218),$I218=1,SUMIFS(Data!Y:Y,Data!$AC:$AC,$J218),$I218=2,SUMIFS(Data!Y:Y,Data!$AD:$AD,$J218),$I218=3,SUMIFS(Data!Y:Y,Data!$AD:$AD,$J218))</f>
        <v>0</v>
      </c>
      <c r="N218" s="127" cm="1">
        <f t="array" ref="N218">_xlfn.IFS($I218=0,SUMIFS(Data!Z:Z,Data!$AB:$AB,$J218),$I218=1,SUMIFS(Data!Z:Z,Data!$AC:$AC,$J218),$I218=2,SUMIFS(Data!Z:Z,Data!$AD:$AD,$J218),$I218=3,SUMIFS(Data!Z:Z,Data!$AD:$AD,$J218))</f>
        <v>0</v>
      </c>
      <c r="O218" s="127" cm="1">
        <f t="array" ref="O218">_xlfn.IFS($I218=0,SUMIFS(Data!AA:AA,Data!$AB:$AB,$J218),$I218=1,SUMIFS(Data!AA:AA,Data!$AC:$AC,$J218),$I218=2,SUMIFS(Data!AA:AA,Data!$AD:$AD,$J218),$I218=3,SUMIFS(Data!AA:AA,Data!$AD:$AD,$J218))</f>
        <v>0</v>
      </c>
    </row>
    <row r="219" spans="9:15">
      <c r="I219">
        <f t="shared" si="4"/>
        <v>2</v>
      </c>
      <c r="J219" s="116" t="s">
        <v>264</v>
      </c>
      <c r="K219" s="121" cm="1">
        <f t="array" ref="K219">_xlfn.IFS($I219=0,SUMIFS(Data!F:F,Data!$AB:$AB,$J219),$I219=1,SUMIFS(Data!F:F,Data!$AC:$AC,$J219),$I219=2,SUMIFS(Data!F:F,Data!$AD:$AD,$J219),I219=3,SUMIFS(Data!F:F,Data!$AD:$AD,$J219))/10^6</f>
        <v>0</v>
      </c>
      <c r="L219" s="128" cm="1">
        <f t="array" ref="L219">_xlfn.IFS($I219=0,SUMIFS(Data!X:X,Data!$AB:$AB,$J219),$I219=1,SUMIFS(Data!X:X,Data!$AC:$AC,$J219),$I219=2,SUMIFS(Data!X:X,Data!$AD:$AD,$J219),$I219=3,SUMIFS(Data!X:X,Data!$AD:$AD,$J219))</f>
        <v>0</v>
      </c>
      <c r="M219" s="128" cm="1">
        <f t="array" ref="M219">_xlfn.IFS($I219=0,SUMIFS(Data!Y:Y,Data!$AB:$AB,$J219),$I219=1,SUMIFS(Data!Y:Y,Data!$AC:$AC,$J219),$I219=2,SUMIFS(Data!Y:Y,Data!$AD:$AD,$J219),$I219=3,SUMIFS(Data!Y:Y,Data!$AD:$AD,$J219))</f>
        <v>0</v>
      </c>
      <c r="N219" s="128" cm="1">
        <f t="array" ref="N219">_xlfn.IFS($I219=0,SUMIFS(Data!Z:Z,Data!$AB:$AB,$J219),$I219=1,SUMIFS(Data!Z:Z,Data!$AC:$AC,$J219),$I219=2,SUMIFS(Data!Z:Z,Data!$AD:$AD,$J219),$I219=3,SUMIFS(Data!Z:Z,Data!$AD:$AD,$J219))</f>
        <v>0</v>
      </c>
      <c r="O219" s="128" cm="1">
        <f t="array" ref="O219">_xlfn.IFS($I219=0,SUMIFS(Data!AA:AA,Data!$AB:$AB,$J219),$I219=1,SUMIFS(Data!AA:AA,Data!$AC:$AC,$J219),$I219=2,SUMIFS(Data!AA:AA,Data!$AD:$AD,$J219),$I219=3,SUMIFS(Data!AA:AA,Data!$AD:$AD,$J219))</f>
        <v>0</v>
      </c>
    </row>
    <row r="220" spans="9:15">
      <c r="I220">
        <f t="shared" si="4"/>
        <v>1</v>
      </c>
      <c r="J220" s="133" t="s">
        <v>265</v>
      </c>
      <c r="K220" s="134" cm="1">
        <f t="array" ref="K220">_xlfn.IFS($I220=0,SUMIFS(Data!F:F,Data!$AB:$AB,$J220),$I220=1,SUMIFS(Data!F:F,Data!$AC:$AC,$J220),$I220=2,SUMIFS(Data!F:F,Data!$AD:$AD,$J220),I220=3,SUMIFS(Data!F:F,Data!$AD:$AD,$J220))/10^6</f>
        <v>0</v>
      </c>
      <c r="L220" s="135" cm="1">
        <f t="array" ref="L220">_xlfn.IFS($I220=0,SUMIFS(Data!X:X,Data!$AB:$AB,$J220),$I220=1,SUMIFS(Data!X:X,Data!$AC:$AC,$J220),$I220=2,SUMIFS(Data!X:X,Data!$AD:$AD,$J220),$I220=3,SUMIFS(Data!X:X,Data!$AD:$AD,$J220))</f>
        <v>0</v>
      </c>
      <c r="M220" s="135" cm="1">
        <f t="array" ref="M220">_xlfn.IFS($I220=0,SUMIFS(Data!Y:Y,Data!$AB:$AB,$J220),$I220=1,SUMIFS(Data!Y:Y,Data!$AC:$AC,$J220),$I220=2,SUMIFS(Data!Y:Y,Data!$AD:$AD,$J220),$I220=3,SUMIFS(Data!Y:Y,Data!$AD:$AD,$J220))</f>
        <v>0</v>
      </c>
      <c r="N220" s="135" cm="1">
        <f t="array" ref="N220">_xlfn.IFS($I220=0,SUMIFS(Data!Z:Z,Data!$AB:$AB,$J220),$I220=1,SUMIFS(Data!Z:Z,Data!$AC:$AC,$J220),$I220=2,SUMIFS(Data!Z:Z,Data!$AD:$AD,$J220),$I220=3,SUMIFS(Data!Z:Z,Data!$AD:$AD,$J220))</f>
        <v>0</v>
      </c>
      <c r="O220" s="135" cm="1">
        <f t="array" ref="O220">_xlfn.IFS($I220=0,SUMIFS(Data!AA:AA,Data!$AB:$AB,$J220),$I220=1,SUMIFS(Data!AA:AA,Data!$AC:$AC,$J220),$I220=2,SUMIFS(Data!AA:AA,Data!$AD:$AD,$J220),$I220=3,SUMIFS(Data!AA:AA,Data!$AD:$AD,$J220))</f>
        <v>0</v>
      </c>
    </row>
    <row r="221" spans="9:15">
      <c r="I221">
        <f t="shared" si="4"/>
        <v>3</v>
      </c>
      <c r="J221" s="116" t="s">
        <v>966</v>
      </c>
      <c r="K221" s="121" cm="1">
        <f t="array" ref="K221">_xlfn.IFS($I221=0,SUMIFS(Data!F:F,Data!$AB:$AB,$J221),$I221=1,SUMIFS(Data!F:F,Data!$AC:$AC,$J221),$I221=2,SUMIFS(Data!F:F,Data!$AD:$AD,$J221),I221=3,SUMIFS(Data!F:F,Data!$AD:$AD,$J221))/10^6</f>
        <v>0</v>
      </c>
      <c r="L221" s="128" cm="1">
        <f t="array" ref="L221">_xlfn.IFS($I221=0,SUMIFS(Data!X:X,Data!$AB:$AB,$J221),$I221=1,SUMIFS(Data!X:X,Data!$AC:$AC,$J221),$I221=2,SUMIFS(Data!X:X,Data!$AD:$AD,$J221),$I221=3,SUMIFS(Data!X:X,Data!$AD:$AD,$J221))</f>
        <v>0</v>
      </c>
      <c r="M221" s="128" cm="1">
        <f t="array" ref="M221">_xlfn.IFS($I221=0,SUMIFS(Data!Y:Y,Data!$AB:$AB,$J221),$I221=1,SUMIFS(Data!Y:Y,Data!$AC:$AC,$J221),$I221=2,SUMIFS(Data!Y:Y,Data!$AD:$AD,$J221),$I221=3,SUMIFS(Data!Y:Y,Data!$AD:$AD,$J221))</f>
        <v>0</v>
      </c>
      <c r="N221" s="128" cm="1">
        <f t="array" ref="N221">_xlfn.IFS($I221=0,SUMIFS(Data!Z:Z,Data!$AB:$AB,$J221),$I221=1,SUMIFS(Data!Z:Z,Data!$AC:$AC,$J221),$I221=2,SUMIFS(Data!Z:Z,Data!$AD:$AD,$J221),$I221=3,SUMIFS(Data!Z:Z,Data!$AD:$AD,$J221))</f>
        <v>0</v>
      </c>
      <c r="O221" s="128" cm="1">
        <f t="array" ref="O221">_xlfn.IFS($I221=0,SUMIFS(Data!AA:AA,Data!$AB:$AB,$J221),$I221=1,SUMIFS(Data!AA:AA,Data!$AC:$AC,$J221),$I221=2,SUMIFS(Data!AA:AA,Data!$AD:$AD,$J221),$I221=3,SUMIFS(Data!AA:AA,Data!$AD:$AD,$J221))</f>
        <v>0</v>
      </c>
    </row>
    <row r="222" spans="9:15">
      <c r="I222">
        <f t="shared" si="4"/>
        <v>3</v>
      </c>
      <c r="J222" s="115" t="s">
        <v>968</v>
      </c>
      <c r="K222" s="120" cm="1">
        <f t="array" ref="K222">_xlfn.IFS($I222=0,SUMIFS(Data!F:F,Data!$AB:$AB,$J222),$I222=1,SUMIFS(Data!F:F,Data!$AC:$AC,$J222),$I222=2,SUMIFS(Data!F:F,Data!$AD:$AD,$J222),I222=3,SUMIFS(Data!F:F,Data!$AD:$AD,$J222))/10^6</f>
        <v>0</v>
      </c>
      <c r="L222" s="127" cm="1">
        <f t="array" ref="L222">_xlfn.IFS($I222=0,SUMIFS(Data!X:X,Data!$AB:$AB,$J222),$I222=1,SUMIFS(Data!X:X,Data!$AC:$AC,$J222),$I222=2,SUMIFS(Data!X:X,Data!$AD:$AD,$J222),$I222=3,SUMIFS(Data!X:X,Data!$AD:$AD,$J222))</f>
        <v>0</v>
      </c>
      <c r="M222" s="127" cm="1">
        <f t="array" ref="M222">_xlfn.IFS($I222=0,SUMIFS(Data!Y:Y,Data!$AB:$AB,$J222),$I222=1,SUMIFS(Data!Y:Y,Data!$AC:$AC,$J222),$I222=2,SUMIFS(Data!Y:Y,Data!$AD:$AD,$J222),$I222=3,SUMIFS(Data!Y:Y,Data!$AD:$AD,$J222))</f>
        <v>0</v>
      </c>
      <c r="N222" s="127" cm="1">
        <f t="array" ref="N222">_xlfn.IFS($I222=0,SUMIFS(Data!Z:Z,Data!$AB:$AB,$J222),$I222=1,SUMIFS(Data!Z:Z,Data!$AC:$AC,$J222),$I222=2,SUMIFS(Data!Z:Z,Data!$AD:$AD,$J222),$I222=3,SUMIFS(Data!Z:Z,Data!$AD:$AD,$J222))</f>
        <v>0</v>
      </c>
      <c r="O222" s="127" cm="1">
        <f t="array" ref="O222">_xlfn.IFS($I222=0,SUMIFS(Data!AA:AA,Data!$AB:$AB,$J222),$I222=1,SUMIFS(Data!AA:AA,Data!$AC:$AC,$J222),$I222=2,SUMIFS(Data!AA:AA,Data!$AD:$AD,$J222),$I222=3,SUMIFS(Data!AA:AA,Data!$AD:$AD,$J222))</f>
        <v>0</v>
      </c>
    </row>
    <row r="223" spans="9:15">
      <c r="I223">
        <f t="shared" si="4"/>
        <v>3</v>
      </c>
      <c r="J223" s="116" t="s">
        <v>970</v>
      </c>
      <c r="K223" s="121" cm="1">
        <f t="array" ref="K223">_xlfn.IFS($I223=0,SUMIFS(Data!F:F,Data!$AB:$AB,$J223),$I223=1,SUMIFS(Data!F:F,Data!$AC:$AC,$J223),$I223=2,SUMIFS(Data!F:F,Data!$AD:$AD,$J223),I223=3,SUMIFS(Data!F:F,Data!$AD:$AD,$J223))/10^6</f>
        <v>0</v>
      </c>
      <c r="L223" s="128" cm="1">
        <f t="array" ref="L223">_xlfn.IFS($I223=0,SUMIFS(Data!X:X,Data!$AB:$AB,$J223),$I223=1,SUMIFS(Data!X:X,Data!$AC:$AC,$J223),$I223=2,SUMIFS(Data!X:X,Data!$AD:$AD,$J223),$I223=3,SUMIFS(Data!X:X,Data!$AD:$AD,$J223))</f>
        <v>0</v>
      </c>
      <c r="M223" s="128" cm="1">
        <f t="array" ref="M223">_xlfn.IFS($I223=0,SUMIFS(Data!Y:Y,Data!$AB:$AB,$J223),$I223=1,SUMIFS(Data!Y:Y,Data!$AC:$AC,$J223),$I223=2,SUMIFS(Data!Y:Y,Data!$AD:$AD,$J223),$I223=3,SUMIFS(Data!Y:Y,Data!$AD:$AD,$J223))</f>
        <v>0</v>
      </c>
      <c r="N223" s="128" cm="1">
        <f t="array" ref="N223">_xlfn.IFS($I223=0,SUMIFS(Data!Z:Z,Data!$AB:$AB,$J223),$I223=1,SUMIFS(Data!Z:Z,Data!$AC:$AC,$J223),$I223=2,SUMIFS(Data!Z:Z,Data!$AD:$AD,$J223),$I223=3,SUMIFS(Data!Z:Z,Data!$AD:$AD,$J223))</f>
        <v>0</v>
      </c>
      <c r="O223" s="128" cm="1">
        <f t="array" ref="O223">_xlfn.IFS($I223=0,SUMIFS(Data!AA:AA,Data!$AB:$AB,$J223),$I223=1,SUMIFS(Data!AA:AA,Data!$AC:$AC,$J223),$I223=2,SUMIFS(Data!AA:AA,Data!$AD:$AD,$J223),$I223=3,SUMIFS(Data!AA:AA,Data!$AD:$AD,$J223))</f>
        <v>0</v>
      </c>
    </row>
    <row r="224" spans="9:15">
      <c r="I224">
        <f t="shared" si="4"/>
        <v>3</v>
      </c>
      <c r="J224" s="115" t="s">
        <v>972</v>
      </c>
      <c r="K224" s="120" cm="1">
        <f t="array" ref="K224">_xlfn.IFS($I224=0,SUMIFS(Data!F:F,Data!$AB:$AB,$J224),$I224=1,SUMIFS(Data!F:F,Data!$AC:$AC,$J224),$I224=2,SUMIFS(Data!F:F,Data!$AD:$AD,$J224),I224=3,SUMIFS(Data!F:F,Data!$AD:$AD,$J224))/10^6</f>
        <v>0</v>
      </c>
      <c r="L224" s="127" cm="1">
        <f t="array" ref="L224">_xlfn.IFS($I224=0,SUMIFS(Data!X:X,Data!$AB:$AB,$J224),$I224=1,SUMIFS(Data!X:X,Data!$AC:$AC,$J224),$I224=2,SUMIFS(Data!X:X,Data!$AD:$AD,$J224),$I224=3,SUMIFS(Data!X:X,Data!$AD:$AD,$J224))</f>
        <v>0</v>
      </c>
      <c r="M224" s="127" cm="1">
        <f t="array" ref="M224">_xlfn.IFS($I224=0,SUMIFS(Data!Y:Y,Data!$AB:$AB,$J224),$I224=1,SUMIFS(Data!Y:Y,Data!$AC:$AC,$J224),$I224=2,SUMIFS(Data!Y:Y,Data!$AD:$AD,$J224),$I224=3,SUMIFS(Data!Y:Y,Data!$AD:$AD,$J224))</f>
        <v>0</v>
      </c>
      <c r="N224" s="127" cm="1">
        <f t="array" ref="N224">_xlfn.IFS($I224=0,SUMIFS(Data!Z:Z,Data!$AB:$AB,$J224),$I224=1,SUMIFS(Data!Z:Z,Data!$AC:$AC,$J224),$I224=2,SUMIFS(Data!Z:Z,Data!$AD:$AD,$J224),$I224=3,SUMIFS(Data!Z:Z,Data!$AD:$AD,$J224))</f>
        <v>0</v>
      </c>
      <c r="O224" s="127" cm="1">
        <f t="array" ref="O224">_xlfn.IFS($I224=0,SUMIFS(Data!AA:AA,Data!$AB:$AB,$J224),$I224=1,SUMIFS(Data!AA:AA,Data!$AC:$AC,$J224),$I224=2,SUMIFS(Data!AA:AA,Data!$AD:$AD,$J224),$I224=3,SUMIFS(Data!AA:AA,Data!$AD:$AD,$J224))</f>
        <v>0</v>
      </c>
    </row>
    <row r="225" spans="9:15">
      <c r="I225">
        <f t="shared" si="4"/>
        <v>3</v>
      </c>
      <c r="J225" s="116" t="s">
        <v>974</v>
      </c>
      <c r="K225" s="121" cm="1">
        <f t="array" ref="K225">_xlfn.IFS($I225=0,SUMIFS(Data!F:F,Data!$AB:$AB,$J225),$I225=1,SUMIFS(Data!F:F,Data!$AC:$AC,$J225),$I225=2,SUMIFS(Data!F:F,Data!$AD:$AD,$J225),I225=3,SUMIFS(Data!F:F,Data!$AD:$AD,$J225))/10^6</f>
        <v>0</v>
      </c>
      <c r="L225" s="128" cm="1">
        <f t="array" ref="L225">_xlfn.IFS($I225=0,SUMIFS(Data!X:X,Data!$AB:$AB,$J225),$I225=1,SUMIFS(Data!X:X,Data!$AC:$AC,$J225),$I225=2,SUMIFS(Data!X:X,Data!$AD:$AD,$J225),$I225=3,SUMIFS(Data!X:X,Data!$AD:$AD,$J225))</f>
        <v>0</v>
      </c>
      <c r="M225" s="128" cm="1">
        <f t="array" ref="M225">_xlfn.IFS($I225=0,SUMIFS(Data!Y:Y,Data!$AB:$AB,$J225),$I225=1,SUMIFS(Data!Y:Y,Data!$AC:$AC,$J225),$I225=2,SUMIFS(Data!Y:Y,Data!$AD:$AD,$J225),$I225=3,SUMIFS(Data!Y:Y,Data!$AD:$AD,$J225))</f>
        <v>0</v>
      </c>
      <c r="N225" s="128" cm="1">
        <f t="array" ref="N225">_xlfn.IFS($I225=0,SUMIFS(Data!Z:Z,Data!$AB:$AB,$J225),$I225=1,SUMIFS(Data!Z:Z,Data!$AC:$AC,$J225),$I225=2,SUMIFS(Data!Z:Z,Data!$AD:$AD,$J225),$I225=3,SUMIFS(Data!Z:Z,Data!$AD:$AD,$J225))</f>
        <v>0</v>
      </c>
      <c r="O225" s="128" cm="1">
        <f t="array" ref="O225">_xlfn.IFS($I225=0,SUMIFS(Data!AA:AA,Data!$AB:$AB,$J225),$I225=1,SUMIFS(Data!AA:AA,Data!$AC:$AC,$J225),$I225=2,SUMIFS(Data!AA:AA,Data!$AD:$AD,$J225),$I225=3,SUMIFS(Data!AA:AA,Data!$AD:$AD,$J225))</f>
        <v>0</v>
      </c>
    </row>
    <row r="226" spans="9:15">
      <c r="I226">
        <f t="shared" si="4"/>
        <v>1</v>
      </c>
      <c r="J226" s="133" t="s">
        <v>271</v>
      </c>
      <c r="K226" s="134" cm="1">
        <f t="array" ref="K226">_xlfn.IFS($I226=0,SUMIFS(Data!F:F,Data!$AB:$AB,$J226),$I226=1,SUMIFS(Data!F:F,Data!$AC:$AC,$J226),$I226=2,SUMIFS(Data!F:F,Data!$AD:$AD,$J226),I226=3,SUMIFS(Data!F:F,Data!$AD:$AD,$J226))/10^6</f>
        <v>0</v>
      </c>
      <c r="L226" s="135" cm="1">
        <f t="array" ref="L226">_xlfn.IFS($I226=0,SUMIFS(Data!X:X,Data!$AB:$AB,$J226),$I226=1,SUMIFS(Data!X:X,Data!$AC:$AC,$J226),$I226=2,SUMIFS(Data!X:X,Data!$AD:$AD,$J226),$I226=3,SUMIFS(Data!X:X,Data!$AD:$AD,$J226))</f>
        <v>0</v>
      </c>
      <c r="M226" s="135" cm="1">
        <f t="array" ref="M226">_xlfn.IFS($I226=0,SUMIFS(Data!Y:Y,Data!$AB:$AB,$J226),$I226=1,SUMIFS(Data!Y:Y,Data!$AC:$AC,$J226),$I226=2,SUMIFS(Data!Y:Y,Data!$AD:$AD,$J226),$I226=3,SUMIFS(Data!Y:Y,Data!$AD:$AD,$J226))</f>
        <v>0</v>
      </c>
      <c r="N226" s="135" cm="1">
        <f t="array" ref="N226">_xlfn.IFS($I226=0,SUMIFS(Data!Z:Z,Data!$AB:$AB,$J226),$I226=1,SUMIFS(Data!Z:Z,Data!$AC:$AC,$J226),$I226=2,SUMIFS(Data!Z:Z,Data!$AD:$AD,$J226),$I226=3,SUMIFS(Data!Z:Z,Data!$AD:$AD,$J226))</f>
        <v>0</v>
      </c>
      <c r="O226" s="135" cm="1">
        <f t="array" ref="O226">_xlfn.IFS($I226=0,SUMIFS(Data!AA:AA,Data!$AB:$AB,$J226),$I226=1,SUMIFS(Data!AA:AA,Data!$AC:$AC,$J226),$I226=2,SUMIFS(Data!AA:AA,Data!$AD:$AD,$J226),$I226=3,SUMIFS(Data!AA:AA,Data!$AD:$AD,$J226))</f>
        <v>0</v>
      </c>
    </row>
    <row r="227" spans="9:15">
      <c r="I227">
        <f t="shared" si="4"/>
        <v>3</v>
      </c>
      <c r="J227" s="116" t="s">
        <v>976</v>
      </c>
      <c r="K227" s="121" cm="1">
        <f t="array" ref="K227">_xlfn.IFS($I227=0,SUMIFS(Data!F:F,Data!$AB:$AB,$J227),$I227=1,SUMIFS(Data!F:F,Data!$AC:$AC,$J227),$I227=2,SUMIFS(Data!F:F,Data!$AD:$AD,$J227),I227=3,SUMIFS(Data!F:F,Data!$AD:$AD,$J227))/10^6</f>
        <v>0</v>
      </c>
      <c r="L227" s="128" cm="1">
        <f t="array" ref="L227">_xlfn.IFS($I227=0,SUMIFS(Data!X:X,Data!$AB:$AB,$J227),$I227=1,SUMIFS(Data!X:X,Data!$AC:$AC,$J227),$I227=2,SUMIFS(Data!X:X,Data!$AD:$AD,$J227),$I227=3,SUMIFS(Data!X:X,Data!$AD:$AD,$J227))</f>
        <v>0</v>
      </c>
      <c r="M227" s="128" cm="1">
        <f t="array" ref="M227">_xlfn.IFS($I227=0,SUMIFS(Data!Y:Y,Data!$AB:$AB,$J227),$I227=1,SUMIFS(Data!Y:Y,Data!$AC:$AC,$J227),$I227=2,SUMIFS(Data!Y:Y,Data!$AD:$AD,$J227),$I227=3,SUMIFS(Data!Y:Y,Data!$AD:$AD,$J227))</f>
        <v>0</v>
      </c>
      <c r="N227" s="128" cm="1">
        <f t="array" ref="N227">_xlfn.IFS($I227=0,SUMIFS(Data!Z:Z,Data!$AB:$AB,$J227),$I227=1,SUMIFS(Data!Z:Z,Data!$AC:$AC,$J227),$I227=2,SUMIFS(Data!Z:Z,Data!$AD:$AD,$J227),$I227=3,SUMIFS(Data!Z:Z,Data!$AD:$AD,$J227))</f>
        <v>0</v>
      </c>
      <c r="O227" s="128" cm="1">
        <f t="array" ref="O227">_xlfn.IFS($I227=0,SUMIFS(Data!AA:AA,Data!$AB:$AB,$J227),$I227=1,SUMIFS(Data!AA:AA,Data!$AC:$AC,$J227),$I227=2,SUMIFS(Data!AA:AA,Data!$AD:$AD,$J227),$I227=3,SUMIFS(Data!AA:AA,Data!$AD:$AD,$J227))</f>
        <v>0</v>
      </c>
    </row>
    <row r="228" spans="9:15">
      <c r="I228">
        <f t="shared" si="4"/>
        <v>3</v>
      </c>
      <c r="J228" s="115" t="s">
        <v>978</v>
      </c>
      <c r="K228" s="120" cm="1">
        <f t="array" ref="K228">_xlfn.IFS($I228=0,SUMIFS(Data!F:F,Data!$AB:$AB,$J228),$I228=1,SUMIFS(Data!F:F,Data!$AC:$AC,$J228),$I228=2,SUMIFS(Data!F:F,Data!$AD:$AD,$J228),I228=3,SUMIFS(Data!F:F,Data!$AD:$AD,$J228))/10^6</f>
        <v>0</v>
      </c>
      <c r="L228" s="127" cm="1">
        <f t="array" ref="L228">_xlfn.IFS($I228=0,SUMIFS(Data!X:X,Data!$AB:$AB,$J228),$I228=1,SUMIFS(Data!X:X,Data!$AC:$AC,$J228),$I228=2,SUMIFS(Data!X:X,Data!$AD:$AD,$J228),$I228=3,SUMIFS(Data!X:X,Data!$AD:$AD,$J228))</f>
        <v>0</v>
      </c>
      <c r="M228" s="127" cm="1">
        <f t="array" ref="M228">_xlfn.IFS($I228=0,SUMIFS(Data!Y:Y,Data!$AB:$AB,$J228),$I228=1,SUMIFS(Data!Y:Y,Data!$AC:$AC,$J228),$I228=2,SUMIFS(Data!Y:Y,Data!$AD:$AD,$J228),$I228=3,SUMIFS(Data!Y:Y,Data!$AD:$AD,$J228))</f>
        <v>0</v>
      </c>
      <c r="N228" s="127" cm="1">
        <f t="array" ref="N228">_xlfn.IFS($I228=0,SUMIFS(Data!Z:Z,Data!$AB:$AB,$J228),$I228=1,SUMIFS(Data!Z:Z,Data!$AC:$AC,$J228),$I228=2,SUMIFS(Data!Z:Z,Data!$AD:$AD,$J228),$I228=3,SUMIFS(Data!Z:Z,Data!$AD:$AD,$J228))</f>
        <v>0</v>
      </c>
      <c r="O228" s="127" cm="1">
        <f t="array" ref="O228">_xlfn.IFS($I228=0,SUMIFS(Data!AA:AA,Data!$AB:$AB,$J228),$I228=1,SUMIFS(Data!AA:AA,Data!$AC:$AC,$J228),$I228=2,SUMIFS(Data!AA:AA,Data!$AD:$AD,$J228),$I228=3,SUMIFS(Data!AA:AA,Data!$AD:$AD,$J228))</f>
        <v>0</v>
      </c>
    </row>
    <row r="229" spans="9:15">
      <c r="I229">
        <f t="shared" si="4"/>
        <v>1</v>
      </c>
      <c r="J229" s="133" t="s">
        <v>274</v>
      </c>
      <c r="K229" s="134" cm="1">
        <f t="array" ref="K229">_xlfn.IFS($I229=0,SUMIFS(Data!F:F,Data!$AB:$AB,$J229),$I229=1,SUMIFS(Data!F:F,Data!$AC:$AC,$J229),$I229=2,SUMIFS(Data!F:F,Data!$AD:$AD,$J229),I229=3,SUMIFS(Data!F:F,Data!$AD:$AD,$J229))/10^6</f>
        <v>0</v>
      </c>
      <c r="L229" s="135" cm="1">
        <f t="array" ref="L229">_xlfn.IFS($I229=0,SUMIFS(Data!X:X,Data!$AB:$AB,$J229),$I229=1,SUMIFS(Data!X:X,Data!$AC:$AC,$J229),$I229=2,SUMIFS(Data!X:X,Data!$AD:$AD,$J229),$I229=3,SUMIFS(Data!X:X,Data!$AD:$AD,$J229))</f>
        <v>0</v>
      </c>
      <c r="M229" s="135" cm="1">
        <f t="array" ref="M229">_xlfn.IFS($I229=0,SUMIFS(Data!Y:Y,Data!$AB:$AB,$J229),$I229=1,SUMIFS(Data!Y:Y,Data!$AC:$AC,$J229),$I229=2,SUMIFS(Data!Y:Y,Data!$AD:$AD,$J229),$I229=3,SUMIFS(Data!Y:Y,Data!$AD:$AD,$J229))</f>
        <v>0</v>
      </c>
      <c r="N229" s="135" cm="1">
        <f t="array" ref="N229">_xlfn.IFS($I229=0,SUMIFS(Data!Z:Z,Data!$AB:$AB,$J229),$I229=1,SUMIFS(Data!Z:Z,Data!$AC:$AC,$J229),$I229=2,SUMIFS(Data!Z:Z,Data!$AD:$AD,$J229),$I229=3,SUMIFS(Data!Z:Z,Data!$AD:$AD,$J229))</f>
        <v>0</v>
      </c>
      <c r="O229" s="135" cm="1">
        <f t="array" ref="O229">_xlfn.IFS($I229=0,SUMIFS(Data!AA:AA,Data!$AB:$AB,$J229),$I229=1,SUMIFS(Data!AA:AA,Data!$AC:$AC,$J229),$I229=2,SUMIFS(Data!AA:AA,Data!$AD:$AD,$J229),$I229=3,SUMIFS(Data!AA:AA,Data!$AD:$AD,$J229))</f>
        <v>0</v>
      </c>
    </row>
    <row r="230" spans="9:15">
      <c r="I230">
        <f t="shared" si="4"/>
        <v>3</v>
      </c>
      <c r="J230" s="115" t="s">
        <v>980</v>
      </c>
      <c r="K230" s="120" cm="1">
        <f t="array" ref="K230">_xlfn.IFS($I230=0,SUMIFS(Data!F:F,Data!$AB:$AB,$J230),$I230=1,SUMIFS(Data!F:F,Data!$AC:$AC,$J230),$I230=2,SUMIFS(Data!F:F,Data!$AD:$AD,$J230),I230=3,SUMIFS(Data!F:F,Data!$AD:$AD,$J230))/10^6</f>
        <v>0</v>
      </c>
      <c r="L230" s="127" cm="1">
        <f t="array" ref="L230">_xlfn.IFS($I230=0,SUMIFS(Data!X:X,Data!$AB:$AB,$J230),$I230=1,SUMIFS(Data!X:X,Data!$AC:$AC,$J230),$I230=2,SUMIFS(Data!X:X,Data!$AD:$AD,$J230),$I230=3,SUMIFS(Data!X:X,Data!$AD:$AD,$J230))</f>
        <v>0</v>
      </c>
      <c r="M230" s="127" cm="1">
        <f t="array" ref="M230">_xlfn.IFS($I230=0,SUMIFS(Data!Y:Y,Data!$AB:$AB,$J230),$I230=1,SUMIFS(Data!Y:Y,Data!$AC:$AC,$J230),$I230=2,SUMIFS(Data!Y:Y,Data!$AD:$AD,$J230),$I230=3,SUMIFS(Data!Y:Y,Data!$AD:$AD,$J230))</f>
        <v>0</v>
      </c>
      <c r="N230" s="127" cm="1">
        <f t="array" ref="N230">_xlfn.IFS($I230=0,SUMIFS(Data!Z:Z,Data!$AB:$AB,$J230),$I230=1,SUMIFS(Data!Z:Z,Data!$AC:$AC,$J230),$I230=2,SUMIFS(Data!Z:Z,Data!$AD:$AD,$J230),$I230=3,SUMIFS(Data!Z:Z,Data!$AD:$AD,$J230))</f>
        <v>0</v>
      </c>
      <c r="O230" s="127" cm="1">
        <f t="array" ref="O230">_xlfn.IFS($I230=0,SUMIFS(Data!AA:AA,Data!$AB:$AB,$J230),$I230=1,SUMIFS(Data!AA:AA,Data!$AC:$AC,$J230),$I230=2,SUMIFS(Data!AA:AA,Data!$AD:$AD,$J230),$I230=3,SUMIFS(Data!AA:AA,Data!$AD:$AD,$J230))</f>
        <v>0</v>
      </c>
    </row>
    <row r="231" spans="9:15" ht="15" thickBot="1">
      <c r="I231">
        <f t="shared" si="4"/>
        <v>3</v>
      </c>
      <c r="J231" s="116" t="s">
        <v>982</v>
      </c>
      <c r="K231" s="121" cm="1">
        <f t="array" ref="K231">_xlfn.IFS($I231=0,SUMIFS(Data!F:F,Data!$AB:$AB,$J231),$I231=1,SUMIFS(Data!F:F,Data!$AC:$AC,$J231),$I231=2,SUMIFS(Data!F:F,Data!$AD:$AD,$J231),I231=3,SUMIFS(Data!F:F,Data!$AD:$AD,$J231))/10^6</f>
        <v>0</v>
      </c>
      <c r="L231" s="128" cm="1">
        <f t="array" ref="L231">_xlfn.IFS($I231=0,SUMIFS(Data!X:X,Data!$AB:$AB,$J231),$I231=1,SUMIFS(Data!X:X,Data!$AC:$AC,$J231),$I231=2,SUMIFS(Data!X:X,Data!$AD:$AD,$J231),$I231=3,SUMIFS(Data!X:X,Data!$AD:$AD,$J231))</f>
        <v>0</v>
      </c>
      <c r="M231" s="128" cm="1">
        <f t="array" ref="M231">_xlfn.IFS($I231=0,SUMIFS(Data!Y:Y,Data!$AB:$AB,$J231),$I231=1,SUMIFS(Data!Y:Y,Data!$AC:$AC,$J231),$I231=2,SUMIFS(Data!Y:Y,Data!$AD:$AD,$J231),$I231=3,SUMIFS(Data!Y:Y,Data!$AD:$AD,$J231))</f>
        <v>0</v>
      </c>
      <c r="N231" s="128" cm="1">
        <f t="array" ref="N231">_xlfn.IFS($I231=0,SUMIFS(Data!Z:Z,Data!$AB:$AB,$J231),$I231=1,SUMIFS(Data!Z:Z,Data!$AC:$AC,$J231),$I231=2,SUMIFS(Data!Z:Z,Data!$AD:$AD,$J231),$I231=3,SUMIFS(Data!Z:Z,Data!$AD:$AD,$J231))</f>
        <v>0</v>
      </c>
      <c r="O231" s="128" cm="1">
        <f t="array" ref="O231">_xlfn.IFS($I231=0,SUMIFS(Data!AA:AA,Data!$AB:$AB,$J231),$I231=1,SUMIFS(Data!AA:AA,Data!$AC:$AC,$J231),$I231=2,SUMIFS(Data!AA:AA,Data!$AD:$AD,$J231),$I231=3,SUMIFS(Data!AA:AA,Data!$AD:$AD,$J231))</f>
        <v>0</v>
      </c>
    </row>
    <row r="232" spans="9:15" ht="15" thickTop="1">
      <c r="I232">
        <f t="shared" si="4"/>
        <v>0</v>
      </c>
      <c r="J232" s="118" t="s">
        <v>8</v>
      </c>
      <c r="K232" s="130" cm="1">
        <f t="array" ref="K232">_xlfn.IFS($I232=0,SUMIFS(Data!F:F,Data!$AB:$AB,$J232),$I232=1,SUMIFS(Data!F:F,Data!$AC:$AC,$J232),$I232=2,SUMIFS(Data!F:F,Data!$AD:$AD,$J232),I232=3,SUMIFS(Data!F:F,Data!$AD:$AD,$J232))/10^6</f>
        <v>0</v>
      </c>
      <c r="L232" s="132" cm="1">
        <f t="array" ref="L232">_xlfn.IFS($I232=0,SUMIFS(Data!X:X,Data!$AB:$AB,$J232),$I232=1,SUMIFS(Data!X:X,Data!$AC:$AC,$J232),$I232=2,SUMIFS(Data!X:X,Data!$AD:$AD,$J232),$I232=3,SUMIFS(Data!X:X,Data!$AD:$AD,$J232))</f>
        <v>0</v>
      </c>
      <c r="M232" s="132" cm="1">
        <f t="array" ref="M232">_xlfn.IFS($I232=0,SUMIFS(Data!Y:Y,Data!$AB:$AB,$J232),$I232=1,SUMIFS(Data!Y:Y,Data!$AC:$AC,$J232),$I232=2,SUMIFS(Data!Y:Y,Data!$AD:$AD,$J232),$I232=3,SUMIFS(Data!Y:Y,Data!$AD:$AD,$J232))</f>
        <v>0</v>
      </c>
      <c r="N232" s="132" cm="1">
        <f t="array" ref="N232">_xlfn.IFS($I232=0,SUMIFS(Data!Z:Z,Data!$AB:$AB,$J232),$I232=1,SUMIFS(Data!Z:Z,Data!$AC:$AC,$J232),$I232=2,SUMIFS(Data!Z:Z,Data!$AD:$AD,$J232),$I232=3,SUMIFS(Data!Z:Z,Data!$AD:$AD,$J232))</f>
        <v>0</v>
      </c>
      <c r="O232" s="132" cm="1">
        <f t="array" ref="O232">_xlfn.IFS($I232=0,SUMIFS(Data!AA:AA,Data!$AB:$AB,$J232),$I232=1,SUMIFS(Data!AA:AA,Data!$AC:$AC,$J232),$I232=2,SUMIFS(Data!AA:AA,Data!$AD:$AD,$J232),$I232=3,SUMIFS(Data!AA:AA,Data!$AD:$AD,$J232))</f>
        <v>0</v>
      </c>
    </row>
    <row r="233" spans="9:15">
      <c r="I233">
        <f t="shared" si="4"/>
        <v>1</v>
      </c>
      <c r="J233" s="133" t="s">
        <v>285</v>
      </c>
      <c r="K233" s="134" cm="1">
        <f t="array" ref="K233">_xlfn.IFS($I233=0,SUMIFS(Data!F:F,Data!$AB:$AB,$J233),$I233=1,SUMIFS(Data!F:F,Data!$AC:$AC,$J233),$I233=2,SUMIFS(Data!F:F,Data!$AD:$AD,$J233),I233=3,SUMIFS(Data!F:F,Data!$AD:$AD,$J233))/10^6</f>
        <v>0</v>
      </c>
      <c r="L233" s="135" cm="1">
        <f t="array" ref="L233">_xlfn.IFS($I233=0,SUMIFS(Data!X:X,Data!$AB:$AB,$J233),$I233=1,SUMIFS(Data!X:X,Data!$AC:$AC,$J233),$I233=2,SUMIFS(Data!X:X,Data!$AD:$AD,$J233),$I233=3,SUMIFS(Data!X:X,Data!$AD:$AD,$J233))</f>
        <v>0</v>
      </c>
      <c r="M233" s="135" cm="1">
        <f t="array" ref="M233">_xlfn.IFS($I233=0,SUMIFS(Data!Y:Y,Data!$AB:$AB,$J233),$I233=1,SUMIFS(Data!Y:Y,Data!$AC:$AC,$J233),$I233=2,SUMIFS(Data!Y:Y,Data!$AD:$AD,$J233),$I233=3,SUMIFS(Data!Y:Y,Data!$AD:$AD,$J233))</f>
        <v>0</v>
      </c>
      <c r="N233" s="135" cm="1">
        <f t="array" ref="N233">_xlfn.IFS($I233=0,SUMIFS(Data!Z:Z,Data!$AB:$AB,$J233),$I233=1,SUMIFS(Data!Z:Z,Data!$AC:$AC,$J233),$I233=2,SUMIFS(Data!Z:Z,Data!$AD:$AD,$J233),$I233=3,SUMIFS(Data!Z:Z,Data!$AD:$AD,$J233))</f>
        <v>0</v>
      </c>
      <c r="O233" s="135" cm="1">
        <f t="array" ref="O233">_xlfn.IFS($I233=0,SUMIFS(Data!AA:AA,Data!$AB:$AB,$J233),$I233=1,SUMIFS(Data!AA:AA,Data!$AC:$AC,$J233),$I233=2,SUMIFS(Data!AA:AA,Data!$AD:$AD,$J233),$I233=3,SUMIFS(Data!AA:AA,Data!$AD:$AD,$J233))</f>
        <v>0</v>
      </c>
    </row>
    <row r="234" spans="9:15">
      <c r="I234">
        <f t="shared" si="4"/>
        <v>3</v>
      </c>
      <c r="J234" s="115" t="s">
        <v>992</v>
      </c>
      <c r="K234" s="120" cm="1">
        <f t="array" ref="K234">_xlfn.IFS($I234=0,SUMIFS(Data!F:F,Data!$AB:$AB,$J234),$I234=1,SUMIFS(Data!F:F,Data!$AC:$AC,$J234),$I234=2,SUMIFS(Data!F:F,Data!$AD:$AD,$J234),I234=3,SUMIFS(Data!F:F,Data!$AD:$AD,$J234))/10^6</f>
        <v>0</v>
      </c>
      <c r="L234" s="127" cm="1">
        <f t="array" ref="L234">_xlfn.IFS($I234=0,SUMIFS(Data!X:X,Data!$AB:$AB,$J234),$I234=1,SUMIFS(Data!X:X,Data!$AC:$AC,$J234),$I234=2,SUMIFS(Data!X:X,Data!$AD:$AD,$J234),$I234=3,SUMIFS(Data!X:X,Data!$AD:$AD,$J234))</f>
        <v>0</v>
      </c>
      <c r="M234" s="127" cm="1">
        <f t="array" ref="M234">_xlfn.IFS($I234=0,SUMIFS(Data!Y:Y,Data!$AB:$AB,$J234),$I234=1,SUMIFS(Data!Y:Y,Data!$AC:$AC,$J234),$I234=2,SUMIFS(Data!Y:Y,Data!$AD:$AD,$J234),$I234=3,SUMIFS(Data!Y:Y,Data!$AD:$AD,$J234))</f>
        <v>0</v>
      </c>
      <c r="N234" s="127" cm="1">
        <f t="array" ref="N234">_xlfn.IFS($I234=0,SUMIFS(Data!Z:Z,Data!$AB:$AB,$J234),$I234=1,SUMIFS(Data!Z:Z,Data!$AC:$AC,$J234),$I234=2,SUMIFS(Data!Z:Z,Data!$AD:$AD,$J234),$I234=3,SUMIFS(Data!Z:Z,Data!$AD:$AD,$J234))</f>
        <v>0</v>
      </c>
      <c r="O234" s="127" cm="1">
        <f t="array" ref="O234">_xlfn.IFS($I234=0,SUMIFS(Data!AA:AA,Data!$AB:$AB,$J234),$I234=1,SUMIFS(Data!AA:AA,Data!$AC:$AC,$J234),$I234=2,SUMIFS(Data!AA:AA,Data!$AD:$AD,$J234),$I234=3,SUMIFS(Data!AA:AA,Data!$AD:$AD,$J234))</f>
        <v>0</v>
      </c>
    </row>
    <row r="235" spans="9:15">
      <c r="I235">
        <f t="shared" si="4"/>
        <v>3</v>
      </c>
      <c r="J235" s="116" t="s">
        <v>1010</v>
      </c>
      <c r="K235" s="121" cm="1">
        <f t="array" ref="K235">_xlfn.IFS($I235=0,SUMIFS(Data!F:F,Data!$AB:$AB,$J235),$I235=1,SUMIFS(Data!F:F,Data!$AC:$AC,$J235),$I235=2,SUMIFS(Data!F:F,Data!$AD:$AD,$J235),I235=3,SUMIFS(Data!F:F,Data!$AD:$AD,$J235))/10^6</f>
        <v>0</v>
      </c>
      <c r="L235" s="128" cm="1">
        <f t="array" ref="L235">_xlfn.IFS($I235=0,SUMIFS(Data!X:X,Data!$AB:$AB,$J235),$I235=1,SUMIFS(Data!X:X,Data!$AC:$AC,$J235),$I235=2,SUMIFS(Data!X:X,Data!$AD:$AD,$J235),$I235=3,SUMIFS(Data!X:X,Data!$AD:$AD,$J235))</f>
        <v>0</v>
      </c>
      <c r="M235" s="128" cm="1">
        <f t="array" ref="M235">_xlfn.IFS($I235=0,SUMIFS(Data!Y:Y,Data!$AB:$AB,$J235),$I235=1,SUMIFS(Data!Y:Y,Data!$AC:$AC,$J235),$I235=2,SUMIFS(Data!Y:Y,Data!$AD:$AD,$J235),$I235=3,SUMIFS(Data!Y:Y,Data!$AD:$AD,$J235))</f>
        <v>0</v>
      </c>
      <c r="N235" s="128" cm="1">
        <f t="array" ref="N235">_xlfn.IFS($I235=0,SUMIFS(Data!Z:Z,Data!$AB:$AB,$J235),$I235=1,SUMIFS(Data!Z:Z,Data!$AC:$AC,$J235),$I235=2,SUMIFS(Data!Z:Z,Data!$AD:$AD,$J235),$I235=3,SUMIFS(Data!Z:Z,Data!$AD:$AD,$J235))</f>
        <v>0</v>
      </c>
      <c r="O235" s="128" cm="1">
        <f t="array" ref="O235">_xlfn.IFS($I235=0,SUMIFS(Data!AA:AA,Data!$AB:$AB,$J235),$I235=1,SUMIFS(Data!AA:AA,Data!$AC:$AC,$J235),$I235=2,SUMIFS(Data!AA:AA,Data!$AD:$AD,$J235),$I235=3,SUMIFS(Data!AA:AA,Data!$AD:$AD,$J235))</f>
        <v>0</v>
      </c>
    </row>
    <row r="236" spans="9:15">
      <c r="I236">
        <f t="shared" si="4"/>
        <v>3</v>
      </c>
      <c r="J236" s="115" t="s">
        <v>1012</v>
      </c>
      <c r="K236" s="120" cm="1">
        <f t="array" ref="K236">_xlfn.IFS($I236=0,SUMIFS(Data!F:F,Data!$AB:$AB,$J236),$I236=1,SUMIFS(Data!F:F,Data!$AC:$AC,$J236),$I236=2,SUMIFS(Data!F:F,Data!$AD:$AD,$J236),I236=3,SUMIFS(Data!F:F,Data!$AD:$AD,$J236))/10^6</f>
        <v>0</v>
      </c>
      <c r="L236" s="127" cm="1">
        <f t="array" ref="L236">_xlfn.IFS($I236=0,SUMIFS(Data!X:X,Data!$AB:$AB,$J236),$I236=1,SUMIFS(Data!X:X,Data!$AC:$AC,$J236),$I236=2,SUMIFS(Data!X:X,Data!$AD:$AD,$J236),$I236=3,SUMIFS(Data!X:X,Data!$AD:$AD,$J236))</f>
        <v>0</v>
      </c>
      <c r="M236" s="127" cm="1">
        <f t="array" ref="M236">_xlfn.IFS($I236=0,SUMIFS(Data!Y:Y,Data!$AB:$AB,$J236),$I236=1,SUMIFS(Data!Y:Y,Data!$AC:$AC,$J236),$I236=2,SUMIFS(Data!Y:Y,Data!$AD:$AD,$J236),$I236=3,SUMIFS(Data!Y:Y,Data!$AD:$AD,$J236))</f>
        <v>0</v>
      </c>
      <c r="N236" s="127" cm="1">
        <f t="array" ref="N236">_xlfn.IFS($I236=0,SUMIFS(Data!Z:Z,Data!$AB:$AB,$J236),$I236=1,SUMIFS(Data!Z:Z,Data!$AC:$AC,$J236),$I236=2,SUMIFS(Data!Z:Z,Data!$AD:$AD,$J236),$I236=3,SUMIFS(Data!Z:Z,Data!$AD:$AD,$J236))</f>
        <v>0</v>
      </c>
      <c r="O236" s="127" cm="1">
        <f t="array" ref="O236">_xlfn.IFS($I236=0,SUMIFS(Data!AA:AA,Data!$AB:$AB,$J236),$I236=1,SUMIFS(Data!AA:AA,Data!$AC:$AC,$J236),$I236=2,SUMIFS(Data!AA:AA,Data!$AD:$AD,$J236),$I236=3,SUMIFS(Data!AA:AA,Data!$AD:$AD,$J236))</f>
        <v>0</v>
      </c>
    </row>
    <row r="237" spans="9:15">
      <c r="I237">
        <f t="shared" si="4"/>
        <v>3</v>
      </c>
      <c r="J237" s="116" t="s">
        <v>994</v>
      </c>
      <c r="K237" s="121" cm="1">
        <f t="array" ref="K237">_xlfn.IFS($I237=0,SUMIFS(Data!F:F,Data!$AB:$AB,$J237),$I237=1,SUMIFS(Data!F:F,Data!$AC:$AC,$J237),$I237=2,SUMIFS(Data!F:F,Data!$AD:$AD,$J237),I237=3,SUMIFS(Data!F:F,Data!$AD:$AD,$J237))/10^6</f>
        <v>0</v>
      </c>
      <c r="L237" s="128" cm="1">
        <f t="array" ref="L237">_xlfn.IFS($I237=0,SUMIFS(Data!X:X,Data!$AB:$AB,$J237),$I237=1,SUMIFS(Data!X:X,Data!$AC:$AC,$J237),$I237=2,SUMIFS(Data!X:X,Data!$AD:$AD,$J237),$I237=3,SUMIFS(Data!X:X,Data!$AD:$AD,$J237))</f>
        <v>0</v>
      </c>
      <c r="M237" s="128" cm="1">
        <f t="array" ref="M237">_xlfn.IFS($I237=0,SUMIFS(Data!Y:Y,Data!$AB:$AB,$J237),$I237=1,SUMIFS(Data!Y:Y,Data!$AC:$AC,$J237),$I237=2,SUMIFS(Data!Y:Y,Data!$AD:$AD,$J237),$I237=3,SUMIFS(Data!Y:Y,Data!$AD:$AD,$J237))</f>
        <v>0</v>
      </c>
      <c r="N237" s="128" cm="1">
        <f t="array" ref="N237">_xlfn.IFS($I237=0,SUMIFS(Data!Z:Z,Data!$AB:$AB,$J237),$I237=1,SUMIFS(Data!Z:Z,Data!$AC:$AC,$J237),$I237=2,SUMIFS(Data!Z:Z,Data!$AD:$AD,$J237),$I237=3,SUMIFS(Data!Z:Z,Data!$AD:$AD,$J237))</f>
        <v>0</v>
      </c>
      <c r="O237" s="128" cm="1">
        <f t="array" ref="O237">_xlfn.IFS($I237=0,SUMIFS(Data!AA:AA,Data!$AB:$AB,$J237),$I237=1,SUMIFS(Data!AA:AA,Data!$AC:$AC,$J237),$I237=2,SUMIFS(Data!AA:AA,Data!$AD:$AD,$J237),$I237=3,SUMIFS(Data!AA:AA,Data!$AD:$AD,$J237))</f>
        <v>0</v>
      </c>
    </row>
    <row r="238" spans="9:15">
      <c r="I238">
        <f t="shared" si="4"/>
        <v>3</v>
      </c>
      <c r="J238" s="115" t="s">
        <v>996</v>
      </c>
      <c r="K238" s="120" cm="1">
        <f t="array" ref="K238">_xlfn.IFS($I238=0,SUMIFS(Data!F:F,Data!$AB:$AB,$J238),$I238=1,SUMIFS(Data!F:F,Data!$AC:$AC,$J238),$I238=2,SUMIFS(Data!F:F,Data!$AD:$AD,$J238),I238=3,SUMIFS(Data!F:F,Data!$AD:$AD,$J238))/10^6</f>
        <v>0</v>
      </c>
      <c r="L238" s="127" cm="1">
        <f t="array" ref="L238">_xlfn.IFS($I238=0,SUMIFS(Data!X:X,Data!$AB:$AB,$J238),$I238=1,SUMIFS(Data!X:X,Data!$AC:$AC,$J238),$I238=2,SUMIFS(Data!X:X,Data!$AD:$AD,$J238),$I238=3,SUMIFS(Data!X:X,Data!$AD:$AD,$J238))</f>
        <v>0</v>
      </c>
      <c r="M238" s="127" cm="1">
        <f t="array" ref="M238">_xlfn.IFS($I238=0,SUMIFS(Data!Y:Y,Data!$AB:$AB,$J238),$I238=1,SUMIFS(Data!Y:Y,Data!$AC:$AC,$J238),$I238=2,SUMIFS(Data!Y:Y,Data!$AD:$AD,$J238),$I238=3,SUMIFS(Data!Y:Y,Data!$AD:$AD,$J238))</f>
        <v>0</v>
      </c>
      <c r="N238" s="127" cm="1">
        <f t="array" ref="N238">_xlfn.IFS($I238=0,SUMIFS(Data!Z:Z,Data!$AB:$AB,$J238),$I238=1,SUMIFS(Data!Z:Z,Data!$AC:$AC,$J238),$I238=2,SUMIFS(Data!Z:Z,Data!$AD:$AD,$J238),$I238=3,SUMIFS(Data!Z:Z,Data!$AD:$AD,$J238))</f>
        <v>0</v>
      </c>
      <c r="O238" s="127" cm="1">
        <f t="array" ref="O238">_xlfn.IFS($I238=0,SUMIFS(Data!AA:AA,Data!$AB:$AB,$J238),$I238=1,SUMIFS(Data!AA:AA,Data!$AC:$AC,$J238),$I238=2,SUMIFS(Data!AA:AA,Data!$AD:$AD,$J238),$I238=3,SUMIFS(Data!AA:AA,Data!$AD:$AD,$J238))</f>
        <v>0</v>
      </c>
    </row>
    <row r="239" spans="9:15">
      <c r="I239">
        <f t="shared" si="4"/>
        <v>3</v>
      </c>
      <c r="J239" s="116" t="s">
        <v>998</v>
      </c>
      <c r="K239" s="121" cm="1">
        <f t="array" ref="K239">_xlfn.IFS($I239=0,SUMIFS(Data!F:F,Data!$AB:$AB,$J239),$I239=1,SUMIFS(Data!F:F,Data!$AC:$AC,$J239),$I239=2,SUMIFS(Data!F:F,Data!$AD:$AD,$J239),I239=3,SUMIFS(Data!F:F,Data!$AD:$AD,$J239))/10^6</f>
        <v>0</v>
      </c>
      <c r="L239" s="128" cm="1">
        <f t="array" ref="L239">_xlfn.IFS($I239=0,SUMIFS(Data!X:X,Data!$AB:$AB,$J239),$I239=1,SUMIFS(Data!X:X,Data!$AC:$AC,$J239),$I239=2,SUMIFS(Data!X:X,Data!$AD:$AD,$J239),$I239=3,SUMIFS(Data!X:X,Data!$AD:$AD,$J239))</f>
        <v>0</v>
      </c>
      <c r="M239" s="128" cm="1">
        <f t="array" ref="M239">_xlfn.IFS($I239=0,SUMIFS(Data!Y:Y,Data!$AB:$AB,$J239),$I239=1,SUMIFS(Data!Y:Y,Data!$AC:$AC,$J239),$I239=2,SUMIFS(Data!Y:Y,Data!$AD:$AD,$J239),$I239=3,SUMIFS(Data!Y:Y,Data!$AD:$AD,$J239))</f>
        <v>0</v>
      </c>
      <c r="N239" s="128" cm="1">
        <f t="array" ref="N239">_xlfn.IFS($I239=0,SUMIFS(Data!Z:Z,Data!$AB:$AB,$J239),$I239=1,SUMIFS(Data!Z:Z,Data!$AC:$AC,$J239),$I239=2,SUMIFS(Data!Z:Z,Data!$AD:$AD,$J239),$I239=3,SUMIFS(Data!Z:Z,Data!$AD:$AD,$J239))</f>
        <v>0</v>
      </c>
      <c r="O239" s="128" cm="1">
        <f t="array" ref="O239">_xlfn.IFS($I239=0,SUMIFS(Data!AA:AA,Data!$AB:$AB,$J239),$I239=1,SUMIFS(Data!AA:AA,Data!$AC:$AC,$J239),$I239=2,SUMIFS(Data!AA:AA,Data!$AD:$AD,$J239),$I239=3,SUMIFS(Data!AA:AA,Data!$AD:$AD,$J239))</f>
        <v>0</v>
      </c>
    </row>
    <row r="240" spans="9:15">
      <c r="I240">
        <f t="shared" si="4"/>
        <v>3</v>
      </c>
      <c r="J240" s="115" t="s">
        <v>1000</v>
      </c>
      <c r="K240" s="120" cm="1">
        <f t="array" ref="K240">_xlfn.IFS($I240=0,SUMIFS(Data!F:F,Data!$AB:$AB,$J240),$I240=1,SUMIFS(Data!F:F,Data!$AC:$AC,$J240),$I240=2,SUMIFS(Data!F:F,Data!$AD:$AD,$J240),I240=3,SUMIFS(Data!F:F,Data!$AD:$AD,$J240))/10^6</f>
        <v>0</v>
      </c>
      <c r="L240" s="127" cm="1">
        <f t="array" ref="L240">_xlfn.IFS($I240=0,SUMIFS(Data!X:X,Data!$AB:$AB,$J240),$I240=1,SUMIFS(Data!X:X,Data!$AC:$AC,$J240),$I240=2,SUMIFS(Data!X:X,Data!$AD:$AD,$J240),$I240=3,SUMIFS(Data!X:X,Data!$AD:$AD,$J240))</f>
        <v>0</v>
      </c>
      <c r="M240" s="127" cm="1">
        <f t="array" ref="M240">_xlfn.IFS($I240=0,SUMIFS(Data!Y:Y,Data!$AB:$AB,$J240),$I240=1,SUMIFS(Data!Y:Y,Data!$AC:$AC,$J240),$I240=2,SUMIFS(Data!Y:Y,Data!$AD:$AD,$J240),$I240=3,SUMIFS(Data!Y:Y,Data!$AD:$AD,$J240))</f>
        <v>0</v>
      </c>
      <c r="N240" s="127" cm="1">
        <f t="array" ref="N240">_xlfn.IFS($I240=0,SUMIFS(Data!Z:Z,Data!$AB:$AB,$J240),$I240=1,SUMIFS(Data!Z:Z,Data!$AC:$AC,$J240),$I240=2,SUMIFS(Data!Z:Z,Data!$AD:$AD,$J240),$I240=3,SUMIFS(Data!Z:Z,Data!$AD:$AD,$J240))</f>
        <v>0</v>
      </c>
      <c r="O240" s="127" cm="1">
        <f t="array" ref="O240">_xlfn.IFS($I240=0,SUMIFS(Data!AA:AA,Data!$AB:$AB,$J240),$I240=1,SUMIFS(Data!AA:AA,Data!$AC:$AC,$J240),$I240=2,SUMIFS(Data!AA:AA,Data!$AD:$AD,$J240),$I240=3,SUMIFS(Data!AA:AA,Data!$AD:$AD,$J240))</f>
        <v>0</v>
      </c>
    </row>
    <row r="241" spans="9:15">
      <c r="I241">
        <f t="shared" si="4"/>
        <v>3</v>
      </c>
      <c r="J241" s="116" t="s">
        <v>1002</v>
      </c>
      <c r="K241" s="121" cm="1">
        <f t="array" ref="K241">_xlfn.IFS($I241=0,SUMIFS(Data!F:F,Data!$AB:$AB,$J241),$I241=1,SUMIFS(Data!F:F,Data!$AC:$AC,$J241),$I241=2,SUMIFS(Data!F:F,Data!$AD:$AD,$J241),I241=3,SUMIFS(Data!F:F,Data!$AD:$AD,$J241))/10^6</f>
        <v>0</v>
      </c>
      <c r="L241" s="128" cm="1">
        <f t="array" ref="L241">_xlfn.IFS($I241=0,SUMIFS(Data!X:X,Data!$AB:$AB,$J241),$I241=1,SUMIFS(Data!X:X,Data!$AC:$AC,$J241),$I241=2,SUMIFS(Data!X:X,Data!$AD:$AD,$J241),$I241=3,SUMIFS(Data!X:X,Data!$AD:$AD,$J241))</f>
        <v>0</v>
      </c>
      <c r="M241" s="128" cm="1">
        <f t="array" ref="M241">_xlfn.IFS($I241=0,SUMIFS(Data!Y:Y,Data!$AB:$AB,$J241),$I241=1,SUMIFS(Data!Y:Y,Data!$AC:$AC,$J241),$I241=2,SUMIFS(Data!Y:Y,Data!$AD:$AD,$J241),$I241=3,SUMIFS(Data!Y:Y,Data!$AD:$AD,$J241))</f>
        <v>0</v>
      </c>
      <c r="N241" s="128" cm="1">
        <f t="array" ref="N241">_xlfn.IFS($I241=0,SUMIFS(Data!Z:Z,Data!$AB:$AB,$J241),$I241=1,SUMIFS(Data!Z:Z,Data!$AC:$AC,$J241),$I241=2,SUMIFS(Data!Z:Z,Data!$AD:$AD,$J241),$I241=3,SUMIFS(Data!Z:Z,Data!$AD:$AD,$J241))</f>
        <v>0</v>
      </c>
      <c r="O241" s="128" cm="1">
        <f t="array" ref="O241">_xlfn.IFS($I241=0,SUMIFS(Data!AA:AA,Data!$AB:$AB,$J241),$I241=1,SUMIFS(Data!AA:AA,Data!$AC:$AC,$J241),$I241=2,SUMIFS(Data!AA:AA,Data!$AD:$AD,$J241),$I241=3,SUMIFS(Data!AA:AA,Data!$AD:$AD,$J241))</f>
        <v>0</v>
      </c>
    </row>
    <row r="242" spans="9:15">
      <c r="I242">
        <f t="shared" si="4"/>
        <v>3</v>
      </c>
      <c r="J242" s="115" t="s">
        <v>1004</v>
      </c>
      <c r="K242" s="120" cm="1">
        <f t="array" ref="K242">_xlfn.IFS($I242=0,SUMIFS(Data!F:F,Data!$AB:$AB,$J242),$I242=1,SUMIFS(Data!F:F,Data!$AC:$AC,$J242),$I242=2,SUMIFS(Data!F:F,Data!$AD:$AD,$J242),I242=3,SUMIFS(Data!F:F,Data!$AD:$AD,$J242))/10^6</f>
        <v>0</v>
      </c>
      <c r="L242" s="127" cm="1">
        <f t="array" ref="L242">_xlfn.IFS($I242=0,SUMIFS(Data!X:X,Data!$AB:$AB,$J242),$I242=1,SUMIFS(Data!X:X,Data!$AC:$AC,$J242),$I242=2,SUMIFS(Data!X:X,Data!$AD:$AD,$J242),$I242=3,SUMIFS(Data!X:X,Data!$AD:$AD,$J242))</f>
        <v>0</v>
      </c>
      <c r="M242" s="127" cm="1">
        <f t="array" ref="M242">_xlfn.IFS($I242=0,SUMIFS(Data!Y:Y,Data!$AB:$AB,$J242),$I242=1,SUMIFS(Data!Y:Y,Data!$AC:$AC,$J242),$I242=2,SUMIFS(Data!Y:Y,Data!$AD:$AD,$J242),$I242=3,SUMIFS(Data!Y:Y,Data!$AD:$AD,$J242))</f>
        <v>0</v>
      </c>
      <c r="N242" s="127" cm="1">
        <f t="array" ref="N242">_xlfn.IFS($I242=0,SUMIFS(Data!Z:Z,Data!$AB:$AB,$J242),$I242=1,SUMIFS(Data!Z:Z,Data!$AC:$AC,$J242),$I242=2,SUMIFS(Data!Z:Z,Data!$AD:$AD,$J242),$I242=3,SUMIFS(Data!Z:Z,Data!$AD:$AD,$J242))</f>
        <v>0</v>
      </c>
      <c r="O242" s="127" cm="1">
        <f t="array" ref="O242">_xlfn.IFS($I242=0,SUMIFS(Data!AA:AA,Data!$AB:$AB,$J242),$I242=1,SUMIFS(Data!AA:AA,Data!$AC:$AC,$J242),$I242=2,SUMIFS(Data!AA:AA,Data!$AD:$AD,$J242),$I242=3,SUMIFS(Data!AA:AA,Data!$AD:$AD,$J242))</f>
        <v>0</v>
      </c>
    </row>
    <row r="243" spans="9:15">
      <c r="I243">
        <f t="shared" si="4"/>
        <v>3</v>
      </c>
      <c r="J243" s="116" t="s">
        <v>1006</v>
      </c>
      <c r="K243" s="121" cm="1">
        <f t="array" ref="K243">_xlfn.IFS($I243=0,SUMIFS(Data!F:F,Data!$AB:$AB,$J243),$I243=1,SUMIFS(Data!F:F,Data!$AC:$AC,$J243),$I243=2,SUMIFS(Data!F:F,Data!$AD:$AD,$J243),I243=3,SUMIFS(Data!F:F,Data!$AD:$AD,$J243))/10^6</f>
        <v>0</v>
      </c>
      <c r="L243" s="128" cm="1">
        <f t="array" ref="L243">_xlfn.IFS($I243=0,SUMIFS(Data!X:X,Data!$AB:$AB,$J243),$I243=1,SUMIFS(Data!X:X,Data!$AC:$AC,$J243),$I243=2,SUMIFS(Data!X:X,Data!$AD:$AD,$J243),$I243=3,SUMIFS(Data!X:X,Data!$AD:$AD,$J243))</f>
        <v>0</v>
      </c>
      <c r="M243" s="128" cm="1">
        <f t="array" ref="M243">_xlfn.IFS($I243=0,SUMIFS(Data!Y:Y,Data!$AB:$AB,$J243),$I243=1,SUMIFS(Data!Y:Y,Data!$AC:$AC,$J243),$I243=2,SUMIFS(Data!Y:Y,Data!$AD:$AD,$J243),$I243=3,SUMIFS(Data!Y:Y,Data!$AD:$AD,$J243))</f>
        <v>0</v>
      </c>
      <c r="N243" s="128" cm="1">
        <f t="array" ref="N243">_xlfn.IFS($I243=0,SUMIFS(Data!Z:Z,Data!$AB:$AB,$J243),$I243=1,SUMIFS(Data!Z:Z,Data!$AC:$AC,$J243),$I243=2,SUMIFS(Data!Z:Z,Data!$AD:$AD,$J243),$I243=3,SUMIFS(Data!Z:Z,Data!$AD:$AD,$J243))</f>
        <v>0</v>
      </c>
      <c r="O243" s="128" cm="1">
        <f t="array" ref="O243">_xlfn.IFS($I243=0,SUMIFS(Data!AA:AA,Data!$AB:$AB,$J243),$I243=1,SUMIFS(Data!AA:AA,Data!$AC:$AC,$J243),$I243=2,SUMIFS(Data!AA:AA,Data!$AD:$AD,$J243),$I243=3,SUMIFS(Data!AA:AA,Data!$AD:$AD,$J243))</f>
        <v>0</v>
      </c>
    </row>
    <row r="244" spans="9:15">
      <c r="I244">
        <f t="shared" si="4"/>
        <v>3</v>
      </c>
      <c r="J244" s="115" t="s">
        <v>1008</v>
      </c>
      <c r="K244" s="120" cm="1">
        <f t="array" ref="K244">_xlfn.IFS($I244=0,SUMIFS(Data!F:F,Data!$AB:$AB,$J244),$I244=1,SUMIFS(Data!F:F,Data!$AC:$AC,$J244),$I244=2,SUMIFS(Data!F:F,Data!$AD:$AD,$J244),I244=3,SUMIFS(Data!F:F,Data!$AD:$AD,$J244))/10^6</f>
        <v>0</v>
      </c>
      <c r="L244" s="127" cm="1">
        <f t="array" ref="L244">_xlfn.IFS($I244=0,SUMIFS(Data!X:X,Data!$AB:$AB,$J244),$I244=1,SUMIFS(Data!X:X,Data!$AC:$AC,$J244),$I244=2,SUMIFS(Data!X:X,Data!$AD:$AD,$J244),$I244=3,SUMIFS(Data!X:X,Data!$AD:$AD,$J244))</f>
        <v>0</v>
      </c>
      <c r="M244" s="127" cm="1">
        <f t="array" ref="M244">_xlfn.IFS($I244=0,SUMIFS(Data!Y:Y,Data!$AB:$AB,$J244),$I244=1,SUMIFS(Data!Y:Y,Data!$AC:$AC,$J244),$I244=2,SUMIFS(Data!Y:Y,Data!$AD:$AD,$J244),$I244=3,SUMIFS(Data!Y:Y,Data!$AD:$AD,$J244))</f>
        <v>0</v>
      </c>
      <c r="N244" s="127" cm="1">
        <f t="array" ref="N244">_xlfn.IFS($I244=0,SUMIFS(Data!Z:Z,Data!$AB:$AB,$J244),$I244=1,SUMIFS(Data!Z:Z,Data!$AC:$AC,$J244),$I244=2,SUMIFS(Data!Z:Z,Data!$AD:$AD,$J244),$I244=3,SUMIFS(Data!Z:Z,Data!$AD:$AD,$J244))</f>
        <v>0</v>
      </c>
      <c r="O244" s="127" cm="1">
        <f t="array" ref="O244">_xlfn.IFS($I244=0,SUMIFS(Data!AA:AA,Data!$AB:$AB,$J244),$I244=1,SUMIFS(Data!AA:AA,Data!$AC:$AC,$J244),$I244=2,SUMIFS(Data!AA:AA,Data!$AD:$AD,$J244),$I244=3,SUMIFS(Data!AA:AA,Data!$AD:$AD,$J244))</f>
        <v>0</v>
      </c>
    </row>
    <row r="245" spans="9:15">
      <c r="I245">
        <f t="shared" si="4"/>
        <v>3</v>
      </c>
      <c r="J245" s="116" t="s">
        <v>1014</v>
      </c>
      <c r="K245" s="121" cm="1">
        <f t="array" ref="K245">_xlfn.IFS($I245=0,SUMIFS(Data!F:F,Data!$AB:$AB,$J245),$I245=1,SUMIFS(Data!F:F,Data!$AC:$AC,$J245),$I245=2,SUMIFS(Data!F:F,Data!$AD:$AD,$J245),I245=3,SUMIFS(Data!F:F,Data!$AD:$AD,$J245))/10^6</f>
        <v>0</v>
      </c>
      <c r="L245" s="128" cm="1">
        <f t="array" ref="L245">_xlfn.IFS($I245=0,SUMIFS(Data!X:X,Data!$AB:$AB,$J245),$I245=1,SUMIFS(Data!X:X,Data!$AC:$AC,$J245),$I245=2,SUMIFS(Data!X:X,Data!$AD:$AD,$J245),$I245=3,SUMIFS(Data!X:X,Data!$AD:$AD,$J245))</f>
        <v>0</v>
      </c>
      <c r="M245" s="128" cm="1">
        <f t="array" ref="M245">_xlfn.IFS($I245=0,SUMIFS(Data!Y:Y,Data!$AB:$AB,$J245),$I245=1,SUMIFS(Data!Y:Y,Data!$AC:$AC,$J245),$I245=2,SUMIFS(Data!Y:Y,Data!$AD:$AD,$J245),$I245=3,SUMIFS(Data!Y:Y,Data!$AD:$AD,$J245))</f>
        <v>0</v>
      </c>
      <c r="N245" s="128" cm="1">
        <f t="array" ref="N245">_xlfn.IFS($I245=0,SUMIFS(Data!Z:Z,Data!$AB:$AB,$J245),$I245=1,SUMIFS(Data!Z:Z,Data!$AC:$AC,$J245),$I245=2,SUMIFS(Data!Z:Z,Data!$AD:$AD,$J245),$I245=3,SUMIFS(Data!Z:Z,Data!$AD:$AD,$J245))</f>
        <v>0</v>
      </c>
      <c r="O245" s="128" cm="1">
        <f t="array" ref="O245">_xlfn.IFS($I245=0,SUMIFS(Data!AA:AA,Data!$AB:$AB,$J245),$I245=1,SUMIFS(Data!AA:AA,Data!$AC:$AC,$J245),$I245=2,SUMIFS(Data!AA:AA,Data!$AD:$AD,$J245),$I245=3,SUMIFS(Data!AA:AA,Data!$AD:$AD,$J245))</f>
        <v>0</v>
      </c>
    </row>
    <row r="246" spans="9:15">
      <c r="I246">
        <f t="shared" si="4"/>
        <v>1</v>
      </c>
      <c r="J246" s="133" t="s">
        <v>298</v>
      </c>
      <c r="K246" s="134" cm="1">
        <f t="array" ref="K246">_xlfn.IFS($I246=0,SUMIFS(Data!F:F,Data!$AB:$AB,$J246),$I246=1,SUMIFS(Data!F:F,Data!$AC:$AC,$J246),$I246=2,SUMIFS(Data!F:F,Data!$AD:$AD,$J246),I246=3,SUMIFS(Data!F:F,Data!$AD:$AD,$J246))/10^6</f>
        <v>0</v>
      </c>
      <c r="L246" s="135" cm="1">
        <f t="array" ref="L246">_xlfn.IFS($I246=0,SUMIFS(Data!X:X,Data!$AB:$AB,$J246),$I246=1,SUMIFS(Data!X:X,Data!$AC:$AC,$J246),$I246=2,SUMIFS(Data!X:X,Data!$AD:$AD,$J246),$I246=3,SUMIFS(Data!X:X,Data!$AD:$AD,$J246))</f>
        <v>0</v>
      </c>
      <c r="M246" s="135" cm="1">
        <f t="array" ref="M246">_xlfn.IFS($I246=0,SUMIFS(Data!Y:Y,Data!$AB:$AB,$J246),$I246=1,SUMIFS(Data!Y:Y,Data!$AC:$AC,$J246),$I246=2,SUMIFS(Data!Y:Y,Data!$AD:$AD,$J246),$I246=3,SUMIFS(Data!Y:Y,Data!$AD:$AD,$J246))</f>
        <v>0</v>
      </c>
      <c r="N246" s="135" cm="1">
        <f t="array" ref="N246">_xlfn.IFS($I246=0,SUMIFS(Data!Z:Z,Data!$AB:$AB,$J246),$I246=1,SUMIFS(Data!Z:Z,Data!$AC:$AC,$J246),$I246=2,SUMIFS(Data!Z:Z,Data!$AD:$AD,$J246),$I246=3,SUMIFS(Data!Z:Z,Data!$AD:$AD,$J246))</f>
        <v>0</v>
      </c>
      <c r="O246" s="135" cm="1">
        <f t="array" ref="O246">_xlfn.IFS($I246=0,SUMIFS(Data!AA:AA,Data!$AB:$AB,$J246),$I246=1,SUMIFS(Data!AA:AA,Data!$AC:$AC,$J246),$I246=2,SUMIFS(Data!AA:AA,Data!$AD:$AD,$J246),$I246=3,SUMIFS(Data!AA:AA,Data!$AD:$AD,$J246))</f>
        <v>0</v>
      </c>
    </row>
    <row r="247" spans="9:15">
      <c r="I247">
        <f t="shared" si="4"/>
        <v>3</v>
      </c>
      <c r="J247" s="116" t="s">
        <v>1016</v>
      </c>
      <c r="K247" s="121" cm="1">
        <f t="array" ref="K247">_xlfn.IFS($I247=0,SUMIFS(Data!F:F,Data!$AB:$AB,$J247),$I247=1,SUMIFS(Data!F:F,Data!$AC:$AC,$J247),$I247=2,SUMIFS(Data!F:F,Data!$AD:$AD,$J247),I247=3,SUMIFS(Data!F:F,Data!$AD:$AD,$J247))/10^6</f>
        <v>0</v>
      </c>
      <c r="L247" s="128" cm="1">
        <f t="array" ref="L247">_xlfn.IFS($I247=0,SUMIFS(Data!X:X,Data!$AB:$AB,$J247),$I247=1,SUMIFS(Data!X:X,Data!$AC:$AC,$J247),$I247=2,SUMIFS(Data!X:X,Data!$AD:$AD,$J247),$I247=3,SUMIFS(Data!X:X,Data!$AD:$AD,$J247))</f>
        <v>0</v>
      </c>
      <c r="M247" s="128" cm="1">
        <f t="array" ref="M247">_xlfn.IFS($I247=0,SUMIFS(Data!Y:Y,Data!$AB:$AB,$J247),$I247=1,SUMIFS(Data!Y:Y,Data!$AC:$AC,$J247),$I247=2,SUMIFS(Data!Y:Y,Data!$AD:$AD,$J247),$I247=3,SUMIFS(Data!Y:Y,Data!$AD:$AD,$J247))</f>
        <v>0</v>
      </c>
      <c r="N247" s="128" cm="1">
        <f t="array" ref="N247">_xlfn.IFS($I247=0,SUMIFS(Data!Z:Z,Data!$AB:$AB,$J247),$I247=1,SUMIFS(Data!Z:Z,Data!$AC:$AC,$J247),$I247=2,SUMIFS(Data!Z:Z,Data!$AD:$AD,$J247),$I247=3,SUMIFS(Data!Z:Z,Data!$AD:$AD,$J247))</f>
        <v>0</v>
      </c>
      <c r="O247" s="128" cm="1">
        <f t="array" ref="O247">_xlfn.IFS($I247=0,SUMIFS(Data!AA:AA,Data!$AB:$AB,$J247),$I247=1,SUMIFS(Data!AA:AA,Data!$AC:$AC,$J247),$I247=2,SUMIFS(Data!AA:AA,Data!$AD:$AD,$J247),$I247=3,SUMIFS(Data!AA:AA,Data!$AD:$AD,$J247))</f>
        <v>0</v>
      </c>
    </row>
    <row r="248" spans="9:15">
      <c r="I248">
        <f t="shared" si="4"/>
        <v>3</v>
      </c>
      <c r="J248" s="115" t="s">
        <v>1034</v>
      </c>
      <c r="K248" s="120" cm="1">
        <f t="array" ref="K248">_xlfn.IFS($I248=0,SUMIFS(Data!F:F,Data!$AB:$AB,$J248),$I248=1,SUMIFS(Data!F:F,Data!$AC:$AC,$J248),$I248=2,SUMIFS(Data!F:F,Data!$AD:$AD,$J248),I248=3,SUMIFS(Data!F:F,Data!$AD:$AD,$J248))/10^6</f>
        <v>0</v>
      </c>
      <c r="L248" s="127" cm="1">
        <f t="array" ref="L248">_xlfn.IFS($I248=0,SUMIFS(Data!X:X,Data!$AB:$AB,$J248),$I248=1,SUMIFS(Data!X:X,Data!$AC:$AC,$J248),$I248=2,SUMIFS(Data!X:X,Data!$AD:$AD,$J248),$I248=3,SUMIFS(Data!X:X,Data!$AD:$AD,$J248))</f>
        <v>0</v>
      </c>
      <c r="M248" s="127" cm="1">
        <f t="array" ref="M248">_xlfn.IFS($I248=0,SUMIFS(Data!Y:Y,Data!$AB:$AB,$J248),$I248=1,SUMIFS(Data!Y:Y,Data!$AC:$AC,$J248),$I248=2,SUMIFS(Data!Y:Y,Data!$AD:$AD,$J248),$I248=3,SUMIFS(Data!Y:Y,Data!$AD:$AD,$J248))</f>
        <v>0</v>
      </c>
      <c r="N248" s="127" cm="1">
        <f t="array" ref="N248">_xlfn.IFS($I248=0,SUMIFS(Data!Z:Z,Data!$AB:$AB,$J248),$I248=1,SUMIFS(Data!Z:Z,Data!$AC:$AC,$J248),$I248=2,SUMIFS(Data!Z:Z,Data!$AD:$AD,$J248),$I248=3,SUMIFS(Data!Z:Z,Data!$AD:$AD,$J248))</f>
        <v>0</v>
      </c>
      <c r="O248" s="127" cm="1">
        <f t="array" ref="O248">_xlfn.IFS($I248=0,SUMIFS(Data!AA:AA,Data!$AB:$AB,$J248),$I248=1,SUMIFS(Data!AA:AA,Data!$AC:$AC,$J248),$I248=2,SUMIFS(Data!AA:AA,Data!$AD:$AD,$J248),$I248=3,SUMIFS(Data!AA:AA,Data!$AD:$AD,$J248))</f>
        <v>0</v>
      </c>
    </row>
    <row r="249" spans="9:15">
      <c r="I249">
        <f t="shared" si="4"/>
        <v>3</v>
      </c>
      <c r="J249" s="116" t="s">
        <v>1036</v>
      </c>
      <c r="K249" s="121" cm="1">
        <f t="array" ref="K249">_xlfn.IFS($I249=0,SUMIFS(Data!F:F,Data!$AB:$AB,$J249),$I249=1,SUMIFS(Data!F:F,Data!$AC:$AC,$J249),$I249=2,SUMIFS(Data!F:F,Data!$AD:$AD,$J249),I249=3,SUMIFS(Data!F:F,Data!$AD:$AD,$J249))/10^6</f>
        <v>0</v>
      </c>
      <c r="L249" s="128" cm="1">
        <f t="array" ref="L249">_xlfn.IFS($I249=0,SUMIFS(Data!X:X,Data!$AB:$AB,$J249),$I249=1,SUMIFS(Data!X:X,Data!$AC:$AC,$J249),$I249=2,SUMIFS(Data!X:X,Data!$AD:$AD,$J249),$I249=3,SUMIFS(Data!X:X,Data!$AD:$AD,$J249))</f>
        <v>0</v>
      </c>
      <c r="M249" s="128" cm="1">
        <f t="array" ref="M249">_xlfn.IFS($I249=0,SUMIFS(Data!Y:Y,Data!$AB:$AB,$J249),$I249=1,SUMIFS(Data!Y:Y,Data!$AC:$AC,$J249),$I249=2,SUMIFS(Data!Y:Y,Data!$AD:$AD,$J249),$I249=3,SUMIFS(Data!Y:Y,Data!$AD:$AD,$J249))</f>
        <v>0</v>
      </c>
      <c r="N249" s="128" cm="1">
        <f t="array" ref="N249">_xlfn.IFS($I249=0,SUMIFS(Data!Z:Z,Data!$AB:$AB,$J249),$I249=1,SUMIFS(Data!Z:Z,Data!$AC:$AC,$J249),$I249=2,SUMIFS(Data!Z:Z,Data!$AD:$AD,$J249),$I249=3,SUMIFS(Data!Z:Z,Data!$AD:$AD,$J249))</f>
        <v>0</v>
      </c>
      <c r="O249" s="128" cm="1">
        <f t="array" ref="O249">_xlfn.IFS($I249=0,SUMIFS(Data!AA:AA,Data!$AB:$AB,$J249),$I249=1,SUMIFS(Data!AA:AA,Data!$AC:$AC,$J249),$I249=2,SUMIFS(Data!AA:AA,Data!$AD:$AD,$J249),$I249=3,SUMIFS(Data!AA:AA,Data!$AD:$AD,$J249))</f>
        <v>0</v>
      </c>
    </row>
    <row r="250" spans="9:15">
      <c r="I250">
        <f t="shared" si="4"/>
        <v>3</v>
      </c>
      <c r="J250" s="115" t="s">
        <v>1038</v>
      </c>
      <c r="K250" s="120" cm="1">
        <f t="array" ref="K250">_xlfn.IFS($I250=0,SUMIFS(Data!F:F,Data!$AB:$AB,$J250),$I250=1,SUMIFS(Data!F:F,Data!$AC:$AC,$J250),$I250=2,SUMIFS(Data!F:F,Data!$AD:$AD,$J250),I250=3,SUMIFS(Data!F:F,Data!$AD:$AD,$J250))/10^6</f>
        <v>0</v>
      </c>
      <c r="L250" s="127" cm="1">
        <f t="array" ref="L250">_xlfn.IFS($I250=0,SUMIFS(Data!X:X,Data!$AB:$AB,$J250),$I250=1,SUMIFS(Data!X:X,Data!$AC:$AC,$J250),$I250=2,SUMIFS(Data!X:X,Data!$AD:$AD,$J250),$I250=3,SUMIFS(Data!X:X,Data!$AD:$AD,$J250))</f>
        <v>0</v>
      </c>
      <c r="M250" s="127" cm="1">
        <f t="array" ref="M250">_xlfn.IFS($I250=0,SUMIFS(Data!Y:Y,Data!$AB:$AB,$J250),$I250=1,SUMIFS(Data!Y:Y,Data!$AC:$AC,$J250),$I250=2,SUMIFS(Data!Y:Y,Data!$AD:$AD,$J250),$I250=3,SUMIFS(Data!Y:Y,Data!$AD:$AD,$J250))</f>
        <v>0</v>
      </c>
      <c r="N250" s="127" cm="1">
        <f t="array" ref="N250">_xlfn.IFS($I250=0,SUMIFS(Data!Z:Z,Data!$AB:$AB,$J250),$I250=1,SUMIFS(Data!Z:Z,Data!$AC:$AC,$J250),$I250=2,SUMIFS(Data!Z:Z,Data!$AD:$AD,$J250),$I250=3,SUMIFS(Data!Z:Z,Data!$AD:$AD,$J250))</f>
        <v>0</v>
      </c>
      <c r="O250" s="127" cm="1">
        <f t="array" ref="O250">_xlfn.IFS($I250=0,SUMIFS(Data!AA:AA,Data!$AB:$AB,$J250),$I250=1,SUMIFS(Data!AA:AA,Data!$AC:$AC,$J250),$I250=2,SUMIFS(Data!AA:AA,Data!$AD:$AD,$J250),$I250=3,SUMIFS(Data!AA:AA,Data!$AD:$AD,$J250))</f>
        <v>0</v>
      </c>
    </row>
    <row r="251" spans="9:15">
      <c r="I251">
        <f t="shared" si="4"/>
        <v>3</v>
      </c>
      <c r="J251" s="116" t="s">
        <v>1018</v>
      </c>
      <c r="K251" s="121" cm="1">
        <f t="array" ref="K251">_xlfn.IFS($I251=0,SUMIFS(Data!F:F,Data!$AB:$AB,$J251),$I251=1,SUMIFS(Data!F:F,Data!$AC:$AC,$J251),$I251=2,SUMIFS(Data!F:F,Data!$AD:$AD,$J251),I251=3,SUMIFS(Data!F:F,Data!$AD:$AD,$J251))/10^6</f>
        <v>0</v>
      </c>
      <c r="L251" s="128" cm="1">
        <f t="array" ref="L251">_xlfn.IFS($I251=0,SUMIFS(Data!X:X,Data!$AB:$AB,$J251),$I251=1,SUMIFS(Data!X:X,Data!$AC:$AC,$J251),$I251=2,SUMIFS(Data!X:X,Data!$AD:$AD,$J251),$I251=3,SUMIFS(Data!X:X,Data!$AD:$AD,$J251))</f>
        <v>0</v>
      </c>
      <c r="M251" s="128" cm="1">
        <f t="array" ref="M251">_xlfn.IFS($I251=0,SUMIFS(Data!Y:Y,Data!$AB:$AB,$J251),$I251=1,SUMIFS(Data!Y:Y,Data!$AC:$AC,$J251),$I251=2,SUMIFS(Data!Y:Y,Data!$AD:$AD,$J251),$I251=3,SUMIFS(Data!Y:Y,Data!$AD:$AD,$J251))</f>
        <v>0</v>
      </c>
      <c r="N251" s="128" cm="1">
        <f t="array" ref="N251">_xlfn.IFS($I251=0,SUMIFS(Data!Z:Z,Data!$AB:$AB,$J251),$I251=1,SUMIFS(Data!Z:Z,Data!$AC:$AC,$J251),$I251=2,SUMIFS(Data!Z:Z,Data!$AD:$AD,$J251),$I251=3,SUMIFS(Data!Z:Z,Data!$AD:$AD,$J251))</f>
        <v>0</v>
      </c>
      <c r="O251" s="128" cm="1">
        <f t="array" ref="O251">_xlfn.IFS($I251=0,SUMIFS(Data!AA:AA,Data!$AB:$AB,$J251),$I251=1,SUMIFS(Data!AA:AA,Data!$AC:$AC,$J251),$I251=2,SUMIFS(Data!AA:AA,Data!$AD:$AD,$J251),$I251=3,SUMIFS(Data!AA:AA,Data!$AD:$AD,$J251))</f>
        <v>0</v>
      </c>
    </row>
    <row r="252" spans="9:15">
      <c r="I252">
        <f t="shared" si="4"/>
        <v>3</v>
      </c>
      <c r="J252" s="115" t="s">
        <v>1020</v>
      </c>
      <c r="K252" s="120" cm="1">
        <f t="array" ref="K252">_xlfn.IFS($I252=0,SUMIFS(Data!F:F,Data!$AB:$AB,$J252),$I252=1,SUMIFS(Data!F:F,Data!$AC:$AC,$J252),$I252=2,SUMIFS(Data!F:F,Data!$AD:$AD,$J252),I252=3,SUMIFS(Data!F:F,Data!$AD:$AD,$J252))/10^6</f>
        <v>0</v>
      </c>
      <c r="L252" s="127" cm="1">
        <f t="array" ref="L252">_xlfn.IFS($I252=0,SUMIFS(Data!X:X,Data!$AB:$AB,$J252),$I252=1,SUMIFS(Data!X:X,Data!$AC:$AC,$J252),$I252=2,SUMIFS(Data!X:X,Data!$AD:$AD,$J252),$I252=3,SUMIFS(Data!X:X,Data!$AD:$AD,$J252))</f>
        <v>0</v>
      </c>
      <c r="M252" s="127" cm="1">
        <f t="array" ref="M252">_xlfn.IFS($I252=0,SUMIFS(Data!Y:Y,Data!$AB:$AB,$J252),$I252=1,SUMIFS(Data!Y:Y,Data!$AC:$AC,$J252),$I252=2,SUMIFS(Data!Y:Y,Data!$AD:$AD,$J252),$I252=3,SUMIFS(Data!Y:Y,Data!$AD:$AD,$J252))</f>
        <v>0</v>
      </c>
      <c r="N252" s="127" cm="1">
        <f t="array" ref="N252">_xlfn.IFS($I252=0,SUMIFS(Data!Z:Z,Data!$AB:$AB,$J252),$I252=1,SUMIFS(Data!Z:Z,Data!$AC:$AC,$J252),$I252=2,SUMIFS(Data!Z:Z,Data!$AD:$AD,$J252),$I252=3,SUMIFS(Data!Z:Z,Data!$AD:$AD,$J252))</f>
        <v>0</v>
      </c>
      <c r="O252" s="127" cm="1">
        <f t="array" ref="O252">_xlfn.IFS($I252=0,SUMIFS(Data!AA:AA,Data!$AB:$AB,$J252),$I252=1,SUMIFS(Data!AA:AA,Data!$AC:$AC,$J252),$I252=2,SUMIFS(Data!AA:AA,Data!$AD:$AD,$J252),$I252=3,SUMIFS(Data!AA:AA,Data!$AD:$AD,$J252))</f>
        <v>0</v>
      </c>
    </row>
    <row r="253" spans="9:15">
      <c r="I253">
        <f t="shared" si="4"/>
        <v>3</v>
      </c>
      <c r="J253" s="116" t="s">
        <v>1022</v>
      </c>
      <c r="K253" s="121" cm="1">
        <f t="array" ref="K253">_xlfn.IFS($I253=0,SUMIFS(Data!F:F,Data!$AB:$AB,$J253),$I253=1,SUMIFS(Data!F:F,Data!$AC:$AC,$J253),$I253=2,SUMIFS(Data!F:F,Data!$AD:$AD,$J253),I253=3,SUMIFS(Data!F:F,Data!$AD:$AD,$J253))/10^6</f>
        <v>0</v>
      </c>
      <c r="L253" s="128" cm="1">
        <f t="array" ref="L253">_xlfn.IFS($I253=0,SUMIFS(Data!X:X,Data!$AB:$AB,$J253),$I253=1,SUMIFS(Data!X:X,Data!$AC:$AC,$J253),$I253=2,SUMIFS(Data!X:X,Data!$AD:$AD,$J253),$I253=3,SUMIFS(Data!X:X,Data!$AD:$AD,$J253))</f>
        <v>0</v>
      </c>
      <c r="M253" s="128" cm="1">
        <f t="array" ref="M253">_xlfn.IFS($I253=0,SUMIFS(Data!Y:Y,Data!$AB:$AB,$J253),$I253=1,SUMIFS(Data!Y:Y,Data!$AC:$AC,$J253),$I253=2,SUMIFS(Data!Y:Y,Data!$AD:$AD,$J253),$I253=3,SUMIFS(Data!Y:Y,Data!$AD:$AD,$J253))</f>
        <v>0</v>
      </c>
      <c r="N253" s="128" cm="1">
        <f t="array" ref="N253">_xlfn.IFS($I253=0,SUMIFS(Data!Z:Z,Data!$AB:$AB,$J253),$I253=1,SUMIFS(Data!Z:Z,Data!$AC:$AC,$J253),$I253=2,SUMIFS(Data!Z:Z,Data!$AD:$AD,$J253),$I253=3,SUMIFS(Data!Z:Z,Data!$AD:$AD,$J253))</f>
        <v>0</v>
      </c>
      <c r="O253" s="128" cm="1">
        <f t="array" ref="O253">_xlfn.IFS($I253=0,SUMIFS(Data!AA:AA,Data!$AB:$AB,$J253),$I253=1,SUMIFS(Data!AA:AA,Data!$AC:$AC,$J253),$I253=2,SUMIFS(Data!AA:AA,Data!$AD:$AD,$J253),$I253=3,SUMIFS(Data!AA:AA,Data!$AD:$AD,$J253))</f>
        <v>0</v>
      </c>
    </row>
    <row r="254" spans="9:15">
      <c r="I254">
        <f t="shared" si="4"/>
        <v>3</v>
      </c>
      <c r="J254" s="115" t="s">
        <v>1024</v>
      </c>
      <c r="K254" s="120" cm="1">
        <f t="array" ref="K254">_xlfn.IFS($I254=0,SUMIFS(Data!F:F,Data!$AB:$AB,$J254),$I254=1,SUMIFS(Data!F:F,Data!$AC:$AC,$J254),$I254=2,SUMIFS(Data!F:F,Data!$AD:$AD,$J254),I254=3,SUMIFS(Data!F:F,Data!$AD:$AD,$J254))/10^6</f>
        <v>0</v>
      </c>
      <c r="L254" s="127" cm="1">
        <f t="array" ref="L254">_xlfn.IFS($I254=0,SUMIFS(Data!X:X,Data!$AB:$AB,$J254),$I254=1,SUMIFS(Data!X:X,Data!$AC:$AC,$J254),$I254=2,SUMIFS(Data!X:X,Data!$AD:$AD,$J254),$I254=3,SUMIFS(Data!X:X,Data!$AD:$AD,$J254))</f>
        <v>0</v>
      </c>
      <c r="M254" s="127" cm="1">
        <f t="array" ref="M254">_xlfn.IFS($I254=0,SUMIFS(Data!Y:Y,Data!$AB:$AB,$J254),$I254=1,SUMIFS(Data!Y:Y,Data!$AC:$AC,$J254),$I254=2,SUMIFS(Data!Y:Y,Data!$AD:$AD,$J254),$I254=3,SUMIFS(Data!Y:Y,Data!$AD:$AD,$J254))</f>
        <v>0</v>
      </c>
      <c r="N254" s="127" cm="1">
        <f t="array" ref="N254">_xlfn.IFS($I254=0,SUMIFS(Data!Z:Z,Data!$AB:$AB,$J254),$I254=1,SUMIFS(Data!Z:Z,Data!$AC:$AC,$J254),$I254=2,SUMIFS(Data!Z:Z,Data!$AD:$AD,$J254),$I254=3,SUMIFS(Data!Z:Z,Data!$AD:$AD,$J254))</f>
        <v>0</v>
      </c>
      <c r="O254" s="127" cm="1">
        <f t="array" ref="O254">_xlfn.IFS($I254=0,SUMIFS(Data!AA:AA,Data!$AB:$AB,$J254),$I254=1,SUMIFS(Data!AA:AA,Data!$AC:$AC,$J254),$I254=2,SUMIFS(Data!AA:AA,Data!$AD:$AD,$J254),$I254=3,SUMIFS(Data!AA:AA,Data!$AD:$AD,$J254))</f>
        <v>0</v>
      </c>
    </row>
    <row r="255" spans="9:15">
      <c r="I255">
        <f t="shared" si="4"/>
        <v>3</v>
      </c>
      <c r="J255" s="116" t="s">
        <v>1026</v>
      </c>
      <c r="K255" s="121" cm="1">
        <f t="array" ref="K255">_xlfn.IFS($I255=0,SUMIFS(Data!F:F,Data!$AB:$AB,$J255),$I255=1,SUMIFS(Data!F:F,Data!$AC:$AC,$J255),$I255=2,SUMIFS(Data!F:F,Data!$AD:$AD,$J255),I255=3,SUMIFS(Data!F:F,Data!$AD:$AD,$J255))/10^6</f>
        <v>0</v>
      </c>
      <c r="L255" s="128" cm="1">
        <f t="array" ref="L255">_xlfn.IFS($I255=0,SUMIFS(Data!X:X,Data!$AB:$AB,$J255),$I255=1,SUMIFS(Data!X:X,Data!$AC:$AC,$J255),$I255=2,SUMIFS(Data!X:X,Data!$AD:$AD,$J255),$I255=3,SUMIFS(Data!X:X,Data!$AD:$AD,$J255))</f>
        <v>0</v>
      </c>
      <c r="M255" s="128" cm="1">
        <f t="array" ref="M255">_xlfn.IFS($I255=0,SUMIFS(Data!Y:Y,Data!$AB:$AB,$J255),$I255=1,SUMIFS(Data!Y:Y,Data!$AC:$AC,$J255),$I255=2,SUMIFS(Data!Y:Y,Data!$AD:$AD,$J255),$I255=3,SUMIFS(Data!Y:Y,Data!$AD:$AD,$J255))</f>
        <v>0</v>
      </c>
      <c r="N255" s="128" cm="1">
        <f t="array" ref="N255">_xlfn.IFS($I255=0,SUMIFS(Data!Z:Z,Data!$AB:$AB,$J255),$I255=1,SUMIFS(Data!Z:Z,Data!$AC:$AC,$J255),$I255=2,SUMIFS(Data!Z:Z,Data!$AD:$AD,$J255),$I255=3,SUMIFS(Data!Z:Z,Data!$AD:$AD,$J255))</f>
        <v>0</v>
      </c>
      <c r="O255" s="128" cm="1">
        <f t="array" ref="O255">_xlfn.IFS($I255=0,SUMIFS(Data!AA:AA,Data!$AB:$AB,$J255),$I255=1,SUMIFS(Data!AA:AA,Data!$AC:$AC,$J255),$I255=2,SUMIFS(Data!AA:AA,Data!$AD:$AD,$J255),$I255=3,SUMIFS(Data!AA:AA,Data!$AD:$AD,$J255))</f>
        <v>0</v>
      </c>
    </row>
    <row r="256" spans="9:15">
      <c r="I256">
        <f t="shared" si="4"/>
        <v>3</v>
      </c>
      <c r="J256" s="115" t="s">
        <v>1028</v>
      </c>
      <c r="K256" s="120" cm="1">
        <f t="array" ref="K256">_xlfn.IFS($I256=0,SUMIFS(Data!F:F,Data!$AB:$AB,$J256),$I256=1,SUMIFS(Data!F:F,Data!$AC:$AC,$J256),$I256=2,SUMIFS(Data!F:F,Data!$AD:$AD,$J256),I256=3,SUMIFS(Data!F:F,Data!$AD:$AD,$J256))/10^6</f>
        <v>0</v>
      </c>
      <c r="L256" s="127" cm="1">
        <f t="array" ref="L256">_xlfn.IFS($I256=0,SUMIFS(Data!X:X,Data!$AB:$AB,$J256),$I256=1,SUMIFS(Data!X:X,Data!$AC:$AC,$J256),$I256=2,SUMIFS(Data!X:X,Data!$AD:$AD,$J256),$I256=3,SUMIFS(Data!X:X,Data!$AD:$AD,$J256))</f>
        <v>0</v>
      </c>
      <c r="M256" s="127" cm="1">
        <f t="array" ref="M256">_xlfn.IFS($I256=0,SUMIFS(Data!Y:Y,Data!$AB:$AB,$J256),$I256=1,SUMIFS(Data!Y:Y,Data!$AC:$AC,$J256),$I256=2,SUMIFS(Data!Y:Y,Data!$AD:$AD,$J256),$I256=3,SUMIFS(Data!Y:Y,Data!$AD:$AD,$J256))</f>
        <v>0</v>
      </c>
      <c r="N256" s="127" cm="1">
        <f t="array" ref="N256">_xlfn.IFS($I256=0,SUMIFS(Data!Z:Z,Data!$AB:$AB,$J256),$I256=1,SUMIFS(Data!Z:Z,Data!$AC:$AC,$J256),$I256=2,SUMIFS(Data!Z:Z,Data!$AD:$AD,$J256),$I256=3,SUMIFS(Data!Z:Z,Data!$AD:$AD,$J256))</f>
        <v>0</v>
      </c>
      <c r="O256" s="127" cm="1">
        <f t="array" ref="O256">_xlfn.IFS($I256=0,SUMIFS(Data!AA:AA,Data!$AB:$AB,$J256),$I256=1,SUMIFS(Data!AA:AA,Data!$AC:$AC,$J256),$I256=2,SUMIFS(Data!AA:AA,Data!$AD:$AD,$J256),$I256=3,SUMIFS(Data!AA:AA,Data!$AD:$AD,$J256))</f>
        <v>0</v>
      </c>
    </row>
    <row r="257" spans="9:15">
      <c r="I257">
        <f t="shared" si="4"/>
        <v>3</v>
      </c>
      <c r="J257" s="116" t="s">
        <v>1030</v>
      </c>
      <c r="K257" s="121" cm="1">
        <f t="array" ref="K257">_xlfn.IFS($I257=0,SUMIFS(Data!F:F,Data!$AB:$AB,$J257),$I257=1,SUMIFS(Data!F:F,Data!$AC:$AC,$J257),$I257=2,SUMIFS(Data!F:F,Data!$AD:$AD,$J257),I257=3,SUMIFS(Data!F:F,Data!$AD:$AD,$J257))/10^6</f>
        <v>0</v>
      </c>
      <c r="L257" s="128" cm="1">
        <f t="array" ref="L257">_xlfn.IFS($I257=0,SUMIFS(Data!X:X,Data!$AB:$AB,$J257),$I257=1,SUMIFS(Data!X:X,Data!$AC:$AC,$J257),$I257=2,SUMIFS(Data!X:X,Data!$AD:$AD,$J257),$I257=3,SUMIFS(Data!X:X,Data!$AD:$AD,$J257))</f>
        <v>0</v>
      </c>
      <c r="M257" s="128" cm="1">
        <f t="array" ref="M257">_xlfn.IFS($I257=0,SUMIFS(Data!Y:Y,Data!$AB:$AB,$J257),$I257=1,SUMIFS(Data!Y:Y,Data!$AC:$AC,$J257),$I257=2,SUMIFS(Data!Y:Y,Data!$AD:$AD,$J257),$I257=3,SUMIFS(Data!Y:Y,Data!$AD:$AD,$J257))</f>
        <v>0</v>
      </c>
      <c r="N257" s="128" cm="1">
        <f t="array" ref="N257">_xlfn.IFS($I257=0,SUMIFS(Data!Z:Z,Data!$AB:$AB,$J257),$I257=1,SUMIFS(Data!Z:Z,Data!$AC:$AC,$J257),$I257=2,SUMIFS(Data!Z:Z,Data!$AD:$AD,$J257),$I257=3,SUMIFS(Data!Z:Z,Data!$AD:$AD,$J257))</f>
        <v>0</v>
      </c>
      <c r="O257" s="128" cm="1">
        <f t="array" ref="O257">_xlfn.IFS($I257=0,SUMIFS(Data!AA:AA,Data!$AB:$AB,$J257),$I257=1,SUMIFS(Data!AA:AA,Data!$AC:$AC,$J257),$I257=2,SUMIFS(Data!AA:AA,Data!$AD:$AD,$J257),$I257=3,SUMIFS(Data!AA:AA,Data!$AD:$AD,$J257))</f>
        <v>0</v>
      </c>
    </row>
    <row r="258" spans="9:15">
      <c r="I258">
        <f t="shared" si="4"/>
        <v>3</v>
      </c>
      <c r="J258" s="115" t="s">
        <v>1032</v>
      </c>
      <c r="K258" s="120" cm="1">
        <f t="array" ref="K258">_xlfn.IFS($I258=0,SUMIFS(Data!F:F,Data!$AB:$AB,$J258),$I258=1,SUMIFS(Data!F:F,Data!$AC:$AC,$J258),$I258=2,SUMIFS(Data!F:F,Data!$AD:$AD,$J258),I258=3,SUMIFS(Data!F:F,Data!$AD:$AD,$J258))/10^6</f>
        <v>0</v>
      </c>
      <c r="L258" s="127" cm="1">
        <f t="array" ref="L258">_xlfn.IFS($I258=0,SUMIFS(Data!X:X,Data!$AB:$AB,$J258),$I258=1,SUMIFS(Data!X:X,Data!$AC:$AC,$J258),$I258=2,SUMIFS(Data!X:X,Data!$AD:$AD,$J258),$I258=3,SUMIFS(Data!X:X,Data!$AD:$AD,$J258))</f>
        <v>0</v>
      </c>
      <c r="M258" s="127" cm="1">
        <f t="array" ref="M258">_xlfn.IFS($I258=0,SUMIFS(Data!Y:Y,Data!$AB:$AB,$J258),$I258=1,SUMIFS(Data!Y:Y,Data!$AC:$AC,$J258),$I258=2,SUMIFS(Data!Y:Y,Data!$AD:$AD,$J258),$I258=3,SUMIFS(Data!Y:Y,Data!$AD:$AD,$J258))</f>
        <v>0</v>
      </c>
      <c r="N258" s="127" cm="1">
        <f t="array" ref="N258">_xlfn.IFS($I258=0,SUMIFS(Data!Z:Z,Data!$AB:$AB,$J258),$I258=1,SUMIFS(Data!Z:Z,Data!$AC:$AC,$J258),$I258=2,SUMIFS(Data!Z:Z,Data!$AD:$AD,$J258),$I258=3,SUMIFS(Data!Z:Z,Data!$AD:$AD,$J258))</f>
        <v>0</v>
      </c>
      <c r="O258" s="127" cm="1">
        <f t="array" ref="O258">_xlfn.IFS($I258=0,SUMIFS(Data!AA:AA,Data!$AB:$AB,$J258),$I258=1,SUMIFS(Data!AA:AA,Data!$AC:$AC,$J258),$I258=2,SUMIFS(Data!AA:AA,Data!$AD:$AD,$J258),$I258=3,SUMIFS(Data!AA:AA,Data!$AD:$AD,$J258))</f>
        <v>0</v>
      </c>
    </row>
    <row r="259" spans="9:15">
      <c r="I259">
        <f t="shared" si="4"/>
        <v>3</v>
      </c>
      <c r="J259" s="116" t="s">
        <v>1040</v>
      </c>
      <c r="K259" s="121" cm="1">
        <f t="array" ref="K259">_xlfn.IFS($I259=0,SUMIFS(Data!F:F,Data!$AB:$AB,$J259),$I259=1,SUMIFS(Data!F:F,Data!$AC:$AC,$J259),$I259=2,SUMIFS(Data!F:F,Data!$AD:$AD,$J259),I259=3,SUMIFS(Data!F:F,Data!$AD:$AD,$J259))/10^6</f>
        <v>0</v>
      </c>
      <c r="L259" s="128" cm="1">
        <f t="array" ref="L259">_xlfn.IFS($I259=0,SUMIFS(Data!X:X,Data!$AB:$AB,$J259),$I259=1,SUMIFS(Data!X:X,Data!$AC:$AC,$J259),$I259=2,SUMIFS(Data!X:X,Data!$AD:$AD,$J259),$I259=3,SUMIFS(Data!X:X,Data!$AD:$AD,$J259))</f>
        <v>0</v>
      </c>
      <c r="M259" s="128" cm="1">
        <f t="array" ref="M259">_xlfn.IFS($I259=0,SUMIFS(Data!Y:Y,Data!$AB:$AB,$J259),$I259=1,SUMIFS(Data!Y:Y,Data!$AC:$AC,$J259),$I259=2,SUMIFS(Data!Y:Y,Data!$AD:$AD,$J259),$I259=3,SUMIFS(Data!Y:Y,Data!$AD:$AD,$J259))</f>
        <v>0</v>
      </c>
      <c r="N259" s="128" cm="1">
        <f t="array" ref="N259">_xlfn.IFS($I259=0,SUMIFS(Data!Z:Z,Data!$AB:$AB,$J259),$I259=1,SUMIFS(Data!Z:Z,Data!$AC:$AC,$J259),$I259=2,SUMIFS(Data!Z:Z,Data!$AD:$AD,$J259),$I259=3,SUMIFS(Data!Z:Z,Data!$AD:$AD,$J259))</f>
        <v>0</v>
      </c>
      <c r="O259" s="128" cm="1">
        <f t="array" ref="O259">_xlfn.IFS($I259=0,SUMIFS(Data!AA:AA,Data!$AB:$AB,$J259),$I259=1,SUMIFS(Data!AA:AA,Data!$AC:$AC,$J259),$I259=2,SUMIFS(Data!AA:AA,Data!$AD:$AD,$J259),$I259=3,SUMIFS(Data!AA:AA,Data!$AD:$AD,$J259))</f>
        <v>0</v>
      </c>
    </row>
    <row r="260" spans="9:15">
      <c r="I260">
        <f t="shared" si="4"/>
        <v>1</v>
      </c>
      <c r="J260" s="133" t="s">
        <v>313</v>
      </c>
      <c r="K260" s="134" cm="1">
        <f t="array" ref="K260">_xlfn.IFS($I260=0,SUMIFS(Data!F:F,Data!$AB:$AB,$J260),$I260=1,SUMIFS(Data!F:F,Data!$AC:$AC,$J260),$I260=2,SUMIFS(Data!F:F,Data!$AD:$AD,$J260),I260=3,SUMIFS(Data!F:F,Data!$AD:$AD,$J260))/10^6</f>
        <v>0</v>
      </c>
      <c r="L260" s="135" cm="1">
        <f t="array" ref="L260">_xlfn.IFS($I260=0,SUMIFS(Data!X:X,Data!$AB:$AB,$J260),$I260=1,SUMIFS(Data!X:X,Data!$AC:$AC,$J260),$I260=2,SUMIFS(Data!X:X,Data!$AD:$AD,$J260),$I260=3,SUMIFS(Data!X:X,Data!$AD:$AD,$J260))</f>
        <v>0</v>
      </c>
      <c r="M260" s="135" cm="1">
        <f t="array" ref="M260">_xlfn.IFS($I260=0,SUMIFS(Data!Y:Y,Data!$AB:$AB,$J260),$I260=1,SUMIFS(Data!Y:Y,Data!$AC:$AC,$J260),$I260=2,SUMIFS(Data!Y:Y,Data!$AD:$AD,$J260),$I260=3,SUMIFS(Data!Y:Y,Data!$AD:$AD,$J260))</f>
        <v>0</v>
      </c>
      <c r="N260" s="135" cm="1">
        <f t="array" ref="N260">_xlfn.IFS($I260=0,SUMIFS(Data!Z:Z,Data!$AB:$AB,$J260),$I260=1,SUMIFS(Data!Z:Z,Data!$AC:$AC,$J260),$I260=2,SUMIFS(Data!Z:Z,Data!$AD:$AD,$J260),$I260=3,SUMIFS(Data!Z:Z,Data!$AD:$AD,$J260))</f>
        <v>0</v>
      </c>
      <c r="O260" s="135" cm="1">
        <f t="array" ref="O260">_xlfn.IFS($I260=0,SUMIFS(Data!AA:AA,Data!$AB:$AB,$J260),$I260=1,SUMIFS(Data!AA:AA,Data!$AC:$AC,$J260),$I260=2,SUMIFS(Data!AA:AA,Data!$AD:$AD,$J260),$I260=3,SUMIFS(Data!AA:AA,Data!$AD:$AD,$J260))</f>
        <v>0</v>
      </c>
    </row>
    <row r="261" spans="9:15">
      <c r="I261">
        <f t="shared" si="4"/>
        <v>3</v>
      </c>
      <c r="J261" s="116" t="s">
        <v>1042</v>
      </c>
      <c r="K261" s="121" cm="1">
        <f t="array" ref="K261">_xlfn.IFS($I261=0,SUMIFS(Data!F:F,Data!$AB:$AB,$J261),$I261=1,SUMIFS(Data!F:F,Data!$AC:$AC,$J261),$I261=2,SUMIFS(Data!F:F,Data!$AD:$AD,$J261),I261=3,SUMIFS(Data!F:F,Data!$AD:$AD,$J261))/10^6</f>
        <v>0</v>
      </c>
      <c r="L261" s="128" cm="1">
        <f t="array" ref="L261">_xlfn.IFS($I261=0,SUMIFS(Data!X:X,Data!$AB:$AB,$J261),$I261=1,SUMIFS(Data!X:X,Data!$AC:$AC,$J261),$I261=2,SUMIFS(Data!X:X,Data!$AD:$AD,$J261),$I261=3,SUMIFS(Data!X:X,Data!$AD:$AD,$J261))</f>
        <v>0</v>
      </c>
      <c r="M261" s="128" cm="1">
        <f t="array" ref="M261">_xlfn.IFS($I261=0,SUMIFS(Data!Y:Y,Data!$AB:$AB,$J261),$I261=1,SUMIFS(Data!Y:Y,Data!$AC:$AC,$J261),$I261=2,SUMIFS(Data!Y:Y,Data!$AD:$AD,$J261),$I261=3,SUMIFS(Data!Y:Y,Data!$AD:$AD,$J261))</f>
        <v>0</v>
      </c>
      <c r="N261" s="128" cm="1">
        <f t="array" ref="N261">_xlfn.IFS($I261=0,SUMIFS(Data!Z:Z,Data!$AB:$AB,$J261),$I261=1,SUMIFS(Data!Z:Z,Data!$AC:$AC,$J261),$I261=2,SUMIFS(Data!Z:Z,Data!$AD:$AD,$J261),$I261=3,SUMIFS(Data!Z:Z,Data!$AD:$AD,$J261))</f>
        <v>0</v>
      </c>
      <c r="O261" s="128" cm="1">
        <f t="array" ref="O261">_xlfn.IFS($I261=0,SUMIFS(Data!AA:AA,Data!$AB:$AB,$J261),$I261=1,SUMIFS(Data!AA:AA,Data!$AC:$AC,$J261),$I261=2,SUMIFS(Data!AA:AA,Data!$AD:$AD,$J261),$I261=3,SUMIFS(Data!AA:AA,Data!$AD:$AD,$J261))</f>
        <v>0</v>
      </c>
    </row>
    <row r="262" spans="9:15">
      <c r="I262">
        <f t="shared" ref="I262:I325" si="5">LEN(J262)-LEN(SUBSTITUTE(J262,".",""))</f>
        <v>3</v>
      </c>
      <c r="J262" s="115" t="s">
        <v>1044</v>
      </c>
      <c r="K262" s="120" cm="1">
        <f t="array" ref="K262">_xlfn.IFS($I262=0,SUMIFS(Data!F:F,Data!$AB:$AB,$J262),$I262=1,SUMIFS(Data!F:F,Data!$AC:$AC,$J262),$I262=2,SUMIFS(Data!F:F,Data!$AD:$AD,$J262),I262=3,SUMIFS(Data!F:F,Data!$AD:$AD,$J262))/10^6</f>
        <v>0</v>
      </c>
      <c r="L262" s="127" cm="1">
        <f t="array" ref="L262">_xlfn.IFS($I262=0,SUMIFS(Data!X:X,Data!$AB:$AB,$J262),$I262=1,SUMIFS(Data!X:X,Data!$AC:$AC,$J262),$I262=2,SUMIFS(Data!X:X,Data!$AD:$AD,$J262),$I262=3,SUMIFS(Data!X:X,Data!$AD:$AD,$J262))</f>
        <v>0</v>
      </c>
      <c r="M262" s="127" cm="1">
        <f t="array" ref="M262">_xlfn.IFS($I262=0,SUMIFS(Data!Y:Y,Data!$AB:$AB,$J262),$I262=1,SUMIFS(Data!Y:Y,Data!$AC:$AC,$J262),$I262=2,SUMIFS(Data!Y:Y,Data!$AD:$AD,$J262),$I262=3,SUMIFS(Data!Y:Y,Data!$AD:$AD,$J262))</f>
        <v>0</v>
      </c>
      <c r="N262" s="127" cm="1">
        <f t="array" ref="N262">_xlfn.IFS($I262=0,SUMIFS(Data!Z:Z,Data!$AB:$AB,$J262),$I262=1,SUMIFS(Data!Z:Z,Data!$AC:$AC,$J262),$I262=2,SUMIFS(Data!Z:Z,Data!$AD:$AD,$J262),$I262=3,SUMIFS(Data!Z:Z,Data!$AD:$AD,$J262))</f>
        <v>0</v>
      </c>
      <c r="O262" s="127" cm="1">
        <f t="array" ref="O262">_xlfn.IFS($I262=0,SUMIFS(Data!AA:AA,Data!$AB:$AB,$J262),$I262=1,SUMIFS(Data!AA:AA,Data!$AC:$AC,$J262),$I262=2,SUMIFS(Data!AA:AA,Data!$AD:$AD,$J262),$I262=3,SUMIFS(Data!AA:AA,Data!$AD:$AD,$J262))</f>
        <v>0</v>
      </c>
    </row>
    <row r="263" spans="9:15">
      <c r="I263">
        <f t="shared" si="5"/>
        <v>3</v>
      </c>
      <c r="J263" s="116" t="s">
        <v>1046</v>
      </c>
      <c r="K263" s="121" cm="1">
        <f t="array" ref="K263">_xlfn.IFS($I263=0,SUMIFS(Data!F:F,Data!$AB:$AB,$J263),$I263=1,SUMIFS(Data!F:F,Data!$AC:$AC,$J263),$I263=2,SUMIFS(Data!F:F,Data!$AD:$AD,$J263),I263=3,SUMIFS(Data!F:F,Data!$AD:$AD,$J263))/10^6</f>
        <v>0</v>
      </c>
      <c r="L263" s="128" cm="1">
        <f t="array" ref="L263">_xlfn.IFS($I263=0,SUMIFS(Data!X:X,Data!$AB:$AB,$J263),$I263=1,SUMIFS(Data!X:X,Data!$AC:$AC,$J263),$I263=2,SUMIFS(Data!X:X,Data!$AD:$AD,$J263),$I263=3,SUMIFS(Data!X:X,Data!$AD:$AD,$J263))</f>
        <v>0</v>
      </c>
      <c r="M263" s="128" cm="1">
        <f t="array" ref="M263">_xlfn.IFS($I263=0,SUMIFS(Data!Y:Y,Data!$AB:$AB,$J263),$I263=1,SUMIFS(Data!Y:Y,Data!$AC:$AC,$J263),$I263=2,SUMIFS(Data!Y:Y,Data!$AD:$AD,$J263),$I263=3,SUMIFS(Data!Y:Y,Data!$AD:$AD,$J263))</f>
        <v>0</v>
      </c>
      <c r="N263" s="128" cm="1">
        <f t="array" ref="N263">_xlfn.IFS($I263=0,SUMIFS(Data!Z:Z,Data!$AB:$AB,$J263),$I263=1,SUMIFS(Data!Z:Z,Data!$AC:$AC,$J263),$I263=2,SUMIFS(Data!Z:Z,Data!$AD:$AD,$J263),$I263=3,SUMIFS(Data!Z:Z,Data!$AD:$AD,$J263))</f>
        <v>0</v>
      </c>
      <c r="O263" s="128" cm="1">
        <f t="array" ref="O263">_xlfn.IFS($I263=0,SUMIFS(Data!AA:AA,Data!$AB:$AB,$J263),$I263=1,SUMIFS(Data!AA:AA,Data!$AC:$AC,$J263),$I263=2,SUMIFS(Data!AA:AA,Data!$AD:$AD,$J263),$I263=3,SUMIFS(Data!AA:AA,Data!$AD:$AD,$J263))</f>
        <v>0</v>
      </c>
    </row>
    <row r="264" spans="9:15">
      <c r="I264">
        <f t="shared" si="5"/>
        <v>3</v>
      </c>
      <c r="J264" s="115" t="s">
        <v>1048</v>
      </c>
      <c r="K264" s="120" cm="1">
        <f t="array" ref="K264">_xlfn.IFS($I264=0,SUMIFS(Data!F:F,Data!$AB:$AB,$J264),$I264=1,SUMIFS(Data!F:F,Data!$AC:$AC,$J264),$I264=2,SUMIFS(Data!F:F,Data!$AD:$AD,$J264),I264=3,SUMIFS(Data!F:F,Data!$AD:$AD,$J264))/10^6</f>
        <v>0</v>
      </c>
      <c r="L264" s="127" cm="1">
        <f t="array" ref="L264">_xlfn.IFS($I264=0,SUMIFS(Data!X:X,Data!$AB:$AB,$J264),$I264=1,SUMIFS(Data!X:X,Data!$AC:$AC,$J264),$I264=2,SUMIFS(Data!X:X,Data!$AD:$AD,$J264),$I264=3,SUMIFS(Data!X:X,Data!$AD:$AD,$J264))</f>
        <v>0</v>
      </c>
      <c r="M264" s="127" cm="1">
        <f t="array" ref="M264">_xlfn.IFS($I264=0,SUMIFS(Data!Y:Y,Data!$AB:$AB,$J264),$I264=1,SUMIFS(Data!Y:Y,Data!$AC:$AC,$J264),$I264=2,SUMIFS(Data!Y:Y,Data!$AD:$AD,$J264),$I264=3,SUMIFS(Data!Y:Y,Data!$AD:$AD,$J264))</f>
        <v>0</v>
      </c>
      <c r="N264" s="127" cm="1">
        <f t="array" ref="N264">_xlfn.IFS($I264=0,SUMIFS(Data!Z:Z,Data!$AB:$AB,$J264),$I264=1,SUMIFS(Data!Z:Z,Data!$AC:$AC,$J264),$I264=2,SUMIFS(Data!Z:Z,Data!$AD:$AD,$J264),$I264=3,SUMIFS(Data!Z:Z,Data!$AD:$AD,$J264))</f>
        <v>0</v>
      </c>
      <c r="O264" s="127" cm="1">
        <f t="array" ref="O264">_xlfn.IFS($I264=0,SUMIFS(Data!AA:AA,Data!$AB:$AB,$J264),$I264=1,SUMIFS(Data!AA:AA,Data!$AC:$AC,$J264),$I264=2,SUMIFS(Data!AA:AA,Data!$AD:$AD,$J264),$I264=3,SUMIFS(Data!AA:AA,Data!$AD:$AD,$J264))</f>
        <v>0</v>
      </c>
    </row>
    <row r="265" spans="9:15">
      <c r="I265">
        <f t="shared" si="5"/>
        <v>3</v>
      </c>
      <c r="J265" s="116" t="s">
        <v>1050</v>
      </c>
      <c r="K265" s="121" cm="1">
        <f t="array" ref="K265">_xlfn.IFS($I265=0,SUMIFS(Data!F:F,Data!$AB:$AB,$J265),$I265=1,SUMIFS(Data!F:F,Data!$AC:$AC,$J265),$I265=2,SUMIFS(Data!F:F,Data!$AD:$AD,$J265),I265=3,SUMIFS(Data!F:F,Data!$AD:$AD,$J265))/10^6</f>
        <v>0</v>
      </c>
      <c r="L265" s="128" cm="1">
        <f t="array" ref="L265">_xlfn.IFS($I265=0,SUMIFS(Data!X:X,Data!$AB:$AB,$J265),$I265=1,SUMIFS(Data!X:X,Data!$AC:$AC,$J265),$I265=2,SUMIFS(Data!X:X,Data!$AD:$AD,$J265),$I265=3,SUMIFS(Data!X:X,Data!$AD:$AD,$J265))</f>
        <v>0</v>
      </c>
      <c r="M265" s="128" cm="1">
        <f t="array" ref="M265">_xlfn.IFS($I265=0,SUMIFS(Data!Y:Y,Data!$AB:$AB,$J265),$I265=1,SUMIFS(Data!Y:Y,Data!$AC:$AC,$J265),$I265=2,SUMIFS(Data!Y:Y,Data!$AD:$AD,$J265),$I265=3,SUMIFS(Data!Y:Y,Data!$AD:$AD,$J265))</f>
        <v>0</v>
      </c>
      <c r="N265" s="128" cm="1">
        <f t="array" ref="N265">_xlfn.IFS($I265=0,SUMIFS(Data!Z:Z,Data!$AB:$AB,$J265),$I265=1,SUMIFS(Data!Z:Z,Data!$AC:$AC,$J265),$I265=2,SUMIFS(Data!Z:Z,Data!$AD:$AD,$J265),$I265=3,SUMIFS(Data!Z:Z,Data!$AD:$AD,$J265))</f>
        <v>0</v>
      </c>
      <c r="O265" s="128" cm="1">
        <f t="array" ref="O265">_xlfn.IFS($I265=0,SUMIFS(Data!AA:AA,Data!$AB:$AB,$J265),$I265=1,SUMIFS(Data!AA:AA,Data!$AC:$AC,$J265),$I265=2,SUMIFS(Data!AA:AA,Data!$AD:$AD,$J265),$I265=3,SUMIFS(Data!AA:AA,Data!$AD:$AD,$J265))</f>
        <v>0</v>
      </c>
    </row>
    <row r="266" spans="9:15">
      <c r="I266">
        <f t="shared" si="5"/>
        <v>3</v>
      </c>
      <c r="J266" s="115" t="s">
        <v>1052</v>
      </c>
      <c r="K266" s="120" cm="1">
        <f t="array" ref="K266">_xlfn.IFS($I266=0,SUMIFS(Data!F:F,Data!$AB:$AB,$J266),$I266=1,SUMIFS(Data!F:F,Data!$AC:$AC,$J266),$I266=2,SUMIFS(Data!F:F,Data!$AD:$AD,$J266),I266=3,SUMIFS(Data!F:F,Data!$AD:$AD,$J266))/10^6</f>
        <v>0</v>
      </c>
      <c r="L266" s="127" cm="1">
        <f t="array" ref="L266">_xlfn.IFS($I266=0,SUMIFS(Data!X:X,Data!$AB:$AB,$J266),$I266=1,SUMIFS(Data!X:X,Data!$AC:$AC,$J266),$I266=2,SUMIFS(Data!X:X,Data!$AD:$AD,$J266),$I266=3,SUMIFS(Data!X:X,Data!$AD:$AD,$J266))</f>
        <v>0</v>
      </c>
      <c r="M266" s="127" cm="1">
        <f t="array" ref="M266">_xlfn.IFS($I266=0,SUMIFS(Data!Y:Y,Data!$AB:$AB,$J266),$I266=1,SUMIFS(Data!Y:Y,Data!$AC:$AC,$J266),$I266=2,SUMIFS(Data!Y:Y,Data!$AD:$AD,$J266),$I266=3,SUMIFS(Data!Y:Y,Data!$AD:$AD,$J266))</f>
        <v>0</v>
      </c>
      <c r="N266" s="127" cm="1">
        <f t="array" ref="N266">_xlfn.IFS($I266=0,SUMIFS(Data!Z:Z,Data!$AB:$AB,$J266),$I266=1,SUMIFS(Data!Z:Z,Data!$AC:$AC,$J266),$I266=2,SUMIFS(Data!Z:Z,Data!$AD:$AD,$J266),$I266=3,SUMIFS(Data!Z:Z,Data!$AD:$AD,$J266))</f>
        <v>0</v>
      </c>
      <c r="O266" s="127" cm="1">
        <f t="array" ref="O266">_xlfn.IFS($I266=0,SUMIFS(Data!AA:AA,Data!$AB:$AB,$J266),$I266=1,SUMIFS(Data!AA:AA,Data!$AC:$AC,$J266),$I266=2,SUMIFS(Data!AA:AA,Data!$AD:$AD,$J266),$I266=3,SUMIFS(Data!AA:AA,Data!$AD:$AD,$J266))</f>
        <v>0</v>
      </c>
    </row>
    <row r="267" spans="9:15">
      <c r="I267">
        <f t="shared" si="5"/>
        <v>3</v>
      </c>
      <c r="J267" s="116" t="s">
        <v>1054</v>
      </c>
      <c r="K267" s="121" cm="1">
        <f t="array" ref="K267">_xlfn.IFS($I267=0,SUMIFS(Data!F:F,Data!$AB:$AB,$J267),$I267=1,SUMIFS(Data!F:F,Data!$AC:$AC,$J267),$I267=2,SUMIFS(Data!F:F,Data!$AD:$AD,$J267),I267=3,SUMIFS(Data!F:F,Data!$AD:$AD,$J267))/10^6</f>
        <v>0</v>
      </c>
      <c r="L267" s="128" cm="1">
        <f t="array" ref="L267">_xlfn.IFS($I267=0,SUMIFS(Data!X:X,Data!$AB:$AB,$J267),$I267=1,SUMIFS(Data!X:X,Data!$AC:$AC,$J267),$I267=2,SUMIFS(Data!X:X,Data!$AD:$AD,$J267),$I267=3,SUMIFS(Data!X:X,Data!$AD:$AD,$J267))</f>
        <v>0</v>
      </c>
      <c r="M267" s="128" cm="1">
        <f t="array" ref="M267">_xlfn.IFS($I267=0,SUMIFS(Data!Y:Y,Data!$AB:$AB,$J267),$I267=1,SUMIFS(Data!Y:Y,Data!$AC:$AC,$J267),$I267=2,SUMIFS(Data!Y:Y,Data!$AD:$AD,$J267),$I267=3,SUMIFS(Data!Y:Y,Data!$AD:$AD,$J267))</f>
        <v>0</v>
      </c>
      <c r="N267" s="128" cm="1">
        <f t="array" ref="N267">_xlfn.IFS($I267=0,SUMIFS(Data!Z:Z,Data!$AB:$AB,$J267),$I267=1,SUMIFS(Data!Z:Z,Data!$AC:$AC,$J267),$I267=2,SUMIFS(Data!Z:Z,Data!$AD:$AD,$J267),$I267=3,SUMIFS(Data!Z:Z,Data!$AD:$AD,$J267))</f>
        <v>0</v>
      </c>
      <c r="O267" s="128" cm="1">
        <f t="array" ref="O267">_xlfn.IFS($I267=0,SUMIFS(Data!AA:AA,Data!$AB:$AB,$J267),$I267=1,SUMIFS(Data!AA:AA,Data!$AC:$AC,$J267),$I267=2,SUMIFS(Data!AA:AA,Data!$AD:$AD,$J267),$I267=3,SUMIFS(Data!AA:AA,Data!$AD:$AD,$J267))</f>
        <v>0</v>
      </c>
    </row>
    <row r="268" spans="9:15">
      <c r="I268">
        <f t="shared" si="5"/>
        <v>3</v>
      </c>
      <c r="J268" s="115" t="s">
        <v>1056</v>
      </c>
      <c r="K268" s="120" cm="1">
        <f t="array" ref="K268">_xlfn.IFS($I268=0,SUMIFS(Data!F:F,Data!$AB:$AB,$J268),$I268=1,SUMIFS(Data!F:F,Data!$AC:$AC,$J268),$I268=2,SUMIFS(Data!F:F,Data!$AD:$AD,$J268),I268=3,SUMIFS(Data!F:F,Data!$AD:$AD,$J268))/10^6</f>
        <v>0</v>
      </c>
      <c r="L268" s="127" cm="1">
        <f t="array" ref="L268">_xlfn.IFS($I268=0,SUMIFS(Data!X:X,Data!$AB:$AB,$J268),$I268=1,SUMIFS(Data!X:X,Data!$AC:$AC,$J268),$I268=2,SUMIFS(Data!X:X,Data!$AD:$AD,$J268),$I268=3,SUMIFS(Data!X:X,Data!$AD:$AD,$J268))</f>
        <v>0</v>
      </c>
      <c r="M268" s="127" cm="1">
        <f t="array" ref="M268">_xlfn.IFS($I268=0,SUMIFS(Data!Y:Y,Data!$AB:$AB,$J268),$I268=1,SUMIFS(Data!Y:Y,Data!$AC:$AC,$J268),$I268=2,SUMIFS(Data!Y:Y,Data!$AD:$AD,$J268),$I268=3,SUMIFS(Data!Y:Y,Data!$AD:$AD,$J268))</f>
        <v>0</v>
      </c>
      <c r="N268" s="127" cm="1">
        <f t="array" ref="N268">_xlfn.IFS($I268=0,SUMIFS(Data!Z:Z,Data!$AB:$AB,$J268),$I268=1,SUMIFS(Data!Z:Z,Data!$AC:$AC,$J268),$I268=2,SUMIFS(Data!Z:Z,Data!$AD:$AD,$J268),$I268=3,SUMIFS(Data!Z:Z,Data!$AD:$AD,$J268))</f>
        <v>0</v>
      </c>
      <c r="O268" s="127" cm="1">
        <f t="array" ref="O268">_xlfn.IFS($I268=0,SUMIFS(Data!AA:AA,Data!$AB:$AB,$J268),$I268=1,SUMIFS(Data!AA:AA,Data!$AC:$AC,$J268),$I268=2,SUMIFS(Data!AA:AA,Data!$AD:$AD,$J268),$I268=3,SUMIFS(Data!AA:AA,Data!$AD:$AD,$J268))</f>
        <v>0</v>
      </c>
    </row>
    <row r="269" spans="9:15">
      <c r="I269">
        <f t="shared" si="5"/>
        <v>1</v>
      </c>
      <c r="J269" s="133" t="s">
        <v>322</v>
      </c>
      <c r="K269" s="134" cm="1">
        <f t="array" ref="K269">_xlfn.IFS($I269=0,SUMIFS(Data!F:F,Data!$AB:$AB,$J269),$I269=1,SUMIFS(Data!F:F,Data!$AC:$AC,$J269),$I269=2,SUMIFS(Data!F:F,Data!$AD:$AD,$J269),I269=3,SUMIFS(Data!F:F,Data!$AD:$AD,$J269))/10^6</f>
        <v>0</v>
      </c>
      <c r="L269" s="135" cm="1">
        <f t="array" ref="L269">_xlfn.IFS($I269=0,SUMIFS(Data!X:X,Data!$AB:$AB,$J269),$I269=1,SUMIFS(Data!X:X,Data!$AC:$AC,$J269),$I269=2,SUMIFS(Data!X:X,Data!$AD:$AD,$J269),$I269=3,SUMIFS(Data!X:X,Data!$AD:$AD,$J269))</f>
        <v>0</v>
      </c>
      <c r="M269" s="135" cm="1">
        <f t="array" ref="M269">_xlfn.IFS($I269=0,SUMIFS(Data!Y:Y,Data!$AB:$AB,$J269),$I269=1,SUMIFS(Data!Y:Y,Data!$AC:$AC,$J269),$I269=2,SUMIFS(Data!Y:Y,Data!$AD:$AD,$J269),$I269=3,SUMIFS(Data!Y:Y,Data!$AD:$AD,$J269))</f>
        <v>0</v>
      </c>
      <c r="N269" s="135" cm="1">
        <f t="array" ref="N269">_xlfn.IFS($I269=0,SUMIFS(Data!Z:Z,Data!$AB:$AB,$J269),$I269=1,SUMIFS(Data!Z:Z,Data!$AC:$AC,$J269),$I269=2,SUMIFS(Data!Z:Z,Data!$AD:$AD,$J269),$I269=3,SUMIFS(Data!Z:Z,Data!$AD:$AD,$J269))</f>
        <v>0</v>
      </c>
      <c r="O269" s="135" cm="1">
        <f t="array" ref="O269">_xlfn.IFS($I269=0,SUMIFS(Data!AA:AA,Data!$AB:$AB,$J269),$I269=1,SUMIFS(Data!AA:AA,Data!$AC:$AC,$J269),$I269=2,SUMIFS(Data!AA:AA,Data!$AD:$AD,$J269),$I269=3,SUMIFS(Data!AA:AA,Data!$AD:$AD,$J269))</f>
        <v>0</v>
      </c>
    </row>
    <row r="270" spans="9:15">
      <c r="I270">
        <f t="shared" si="5"/>
        <v>3</v>
      </c>
      <c r="J270" s="115" t="s">
        <v>1058</v>
      </c>
      <c r="K270" s="120" cm="1">
        <f t="array" ref="K270">_xlfn.IFS($I270=0,SUMIFS(Data!F:F,Data!$AB:$AB,$J270),$I270=1,SUMIFS(Data!F:F,Data!$AC:$AC,$J270),$I270=2,SUMIFS(Data!F:F,Data!$AD:$AD,$J270),I270=3,SUMIFS(Data!F:F,Data!$AD:$AD,$J270))/10^6</f>
        <v>0</v>
      </c>
      <c r="L270" s="127" cm="1">
        <f t="array" ref="L270">_xlfn.IFS($I270=0,SUMIFS(Data!X:X,Data!$AB:$AB,$J270),$I270=1,SUMIFS(Data!X:X,Data!$AC:$AC,$J270),$I270=2,SUMIFS(Data!X:X,Data!$AD:$AD,$J270),$I270=3,SUMIFS(Data!X:X,Data!$AD:$AD,$J270))</f>
        <v>0</v>
      </c>
      <c r="M270" s="127" cm="1">
        <f t="array" ref="M270">_xlfn.IFS($I270=0,SUMIFS(Data!Y:Y,Data!$AB:$AB,$J270),$I270=1,SUMIFS(Data!Y:Y,Data!$AC:$AC,$J270),$I270=2,SUMIFS(Data!Y:Y,Data!$AD:$AD,$J270),$I270=3,SUMIFS(Data!Y:Y,Data!$AD:$AD,$J270))</f>
        <v>0</v>
      </c>
      <c r="N270" s="127" cm="1">
        <f t="array" ref="N270">_xlfn.IFS($I270=0,SUMIFS(Data!Z:Z,Data!$AB:$AB,$J270),$I270=1,SUMIFS(Data!Z:Z,Data!$AC:$AC,$J270),$I270=2,SUMIFS(Data!Z:Z,Data!$AD:$AD,$J270),$I270=3,SUMIFS(Data!Z:Z,Data!$AD:$AD,$J270))</f>
        <v>0</v>
      </c>
      <c r="O270" s="127" cm="1">
        <f t="array" ref="O270">_xlfn.IFS($I270=0,SUMIFS(Data!AA:AA,Data!$AB:$AB,$J270),$I270=1,SUMIFS(Data!AA:AA,Data!$AC:$AC,$J270),$I270=2,SUMIFS(Data!AA:AA,Data!$AD:$AD,$J270),$I270=3,SUMIFS(Data!AA:AA,Data!$AD:$AD,$J270))</f>
        <v>0</v>
      </c>
    </row>
    <row r="271" spans="9:15">
      <c r="I271">
        <f t="shared" si="5"/>
        <v>3</v>
      </c>
      <c r="J271" s="116" t="s">
        <v>1060</v>
      </c>
      <c r="K271" s="121" cm="1">
        <f t="array" ref="K271">_xlfn.IFS($I271=0,SUMIFS(Data!F:F,Data!$AB:$AB,$J271),$I271=1,SUMIFS(Data!F:F,Data!$AC:$AC,$J271),$I271=2,SUMIFS(Data!F:F,Data!$AD:$AD,$J271),I271=3,SUMIFS(Data!F:F,Data!$AD:$AD,$J271))/10^6</f>
        <v>0</v>
      </c>
      <c r="L271" s="128" cm="1">
        <f t="array" ref="L271">_xlfn.IFS($I271=0,SUMIFS(Data!X:X,Data!$AB:$AB,$J271),$I271=1,SUMIFS(Data!X:X,Data!$AC:$AC,$J271),$I271=2,SUMIFS(Data!X:X,Data!$AD:$AD,$J271),$I271=3,SUMIFS(Data!X:X,Data!$AD:$AD,$J271))</f>
        <v>0</v>
      </c>
      <c r="M271" s="128" cm="1">
        <f t="array" ref="M271">_xlfn.IFS($I271=0,SUMIFS(Data!Y:Y,Data!$AB:$AB,$J271),$I271=1,SUMIFS(Data!Y:Y,Data!$AC:$AC,$J271),$I271=2,SUMIFS(Data!Y:Y,Data!$AD:$AD,$J271),$I271=3,SUMIFS(Data!Y:Y,Data!$AD:$AD,$J271))</f>
        <v>0</v>
      </c>
      <c r="N271" s="128" cm="1">
        <f t="array" ref="N271">_xlfn.IFS($I271=0,SUMIFS(Data!Z:Z,Data!$AB:$AB,$J271),$I271=1,SUMIFS(Data!Z:Z,Data!$AC:$AC,$J271),$I271=2,SUMIFS(Data!Z:Z,Data!$AD:$AD,$J271),$I271=3,SUMIFS(Data!Z:Z,Data!$AD:$AD,$J271))</f>
        <v>0</v>
      </c>
      <c r="O271" s="128" cm="1">
        <f t="array" ref="O271">_xlfn.IFS($I271=0,SUMIFS(Data!AA:AA,Data!$AB:$AB,$J271),$I271=1,SUMIFS(Data!AA:AA,Data!$AC:$AC,$J271),$I271=2,SUMIFS(Data!AA:AA,Data!$AD:$AD,$J271),$I271=3,SUMIFS(Data!AA:AA,Data!$AD:$AD,$J271))</f>
        <v>0</v>
      </c>
    </row>
    <row r="272" spans="9:15">
      <c r="I272">
        <f t="shared" si="5"/>
        <v>1</v>
      </c>
      <c r="J272" s="133" t="s">
        <v>325</v>
      </c>
      <c r="K272" s="134" cm="1">
        <f t="array" ref="K272">_xlfn.IFS($I272=0,SUMIFS(Data!F:F,Data!$AB:$AB,$J272),$I272=1,SUMIFS(Data!F:F,Data!$AC:$AC,$J272),$I272=2,SUMIFS(Data!F:F,Data!$AD:$AD,$J272),I272=3,SUMIFS(Data!F:F,Data!$AD:$AD,$J272))/10^6</f>
        <v>0</v>
      </c>
      <c r="L272" s="135" cm="1">
        <f t="array" ref="L272">_xlfn.IFS($I272=0,SUMIFS(Data!X:X,Data!$AB:$AB,$J272),$I272=1,SUMIFS(Data!X:X,Data!$AC:$AC,$J272),$I272=2,SUMIFS(Data!X:X,Data!$AD:$AD,$J272),$I272=3,SUMIFS(Data!X:X,Data!$AD:$AD,$J272))</f>
        <v>0</v>
      </c>
      <c r="M272" s="135" cm="1">
        <f t="array" ref="M272">_xlfn.IFS($I272=0,SUMIFS(Data!Y:Y,Data!$AB:$AB,$J272),$I272=1,SUMIFS(Data!Y:Y,Data!$AC:$AC,$J272),$I272=2,SUMIFS(Data!Y:Y,Data!$AD:$AD,$J272),$I272=3,SUMIFS(Data!Y:Y,Data!$AD:$AD,$J272))</f>
        <v>0</v>
      </c>
      <c r="N272" s="135" cm="1">
        <f t="array" ref="N272">_xlfn.IFS($I272=0,SUMIFS(Data!Z:Z,Data!$AB:$AB,$J272),$I272=1,SUMIFS(Data!Z:Z,Data!$AC:$AC,$J272),$I272=2,SUMIFS(Data!Z:Z,Data!$AD:$AD,$J272),$I272=3,SUMIFS(Data!Z:Z,Data!$AD:$AD,$J272))</f>
        <v>0</v>
      </c>
      <c r="O272" s="135" cm="1">
        <f t="array" ref="O272">_xlfn.IFS($I272=0,SUMIFS(Data!AA:AA,Data!$AB:$AB,$J272),$I272=1,SUMIFS(Data!AA:AA,Data!$AC:$AC,$J272),$I272=2,SUMIFS(Data!AA:AA,Data!$AD:$AD,$J272),$I272=3,SUMIFS(Data!AA:AA,Data!$AD:$AD,$J272))</f>
        <v>0</v>
      </c>
    </row>
    <row r="273" spans="9:15">
      <c r="I273">
        <f t="shared" si="5"/>
        <v>3</v>
      </c>
      <c r="J273" s="116" t="s">
        <v>1062</v>
      </c>
      <c r="K273" s="121" cm="1">
        <f t="array" ref="K273">_xlfn.IFS($I273=0,SUMIFS(Data!F:F,Data!$AB:$AB,$J273),$I273=1,SUMIFS(Data!F:F,Data!$AC:$AC,$J273),$I273=2,SUMIFS(Data!F:F,Data!$AD:$AD,$J273),I273=3,SUMIFS(Data!F:F,Data!$AD:$AD,$J273))/10^6</f>
        <v>0</v>
      </c>
      <c r="L273" s="128" cm="1">
        <f t="array" ref="L273">_xlfn.IFS($I273=0,SUMIFS(Data!X:X,Data!$AB:$AB,$J273),$I273=1,SUMIFS(Data!X:X,Data!$AC:$AC,$J273),$I273=2,SUMIFS(Data!X:X,Data!$AD:$AD,$J273),$I273=3,SUMIFS(Data!X:X,Data!$AD:$AD,$J273))</f>
        <v>0</v>
      </c>
      <c r="M273" s="128" cm="1">
        <f t="array" ref="M273">_xlfn.IFS($I273=0,SUMIFS(Data!Y:Y,Data!$AB:$AB,$J273),$I273=1,SUMIFS(Data!Y:Y,Data!$AC:$AC,$J273),$I273=2,SUMIFS(Data!Y:Y,Data!$AD:$AD,$J273),$I273=3,SUMIFS(Data!Y:Y,Data!$AD:$AD,$J273))</f>
        <v>0</v>
      </c>
      <c r="N273" s="128" cm="1">
        <f t="array" ref="N273">_xlfn.IFS($I273=0,SUMIFS(Data!Z:Z,Data!$AB:$AB,$J273),$I273=1,SUMIFS(Data!Z:Z,Data!$AC:$AC,$J273),$I273=2,SUMIFS(Data!Z:Z,Data!$AD:$AD,$J273),$I273=3,SUMIFS(Data!Z:Z,Data!$AD:$AD,$J273))</f>
        <v>0</v>
      </c>
      <c r="O273" s="128" cm="1">
        <f t="array" ref="O273">_xlfn.IFS($I273=0,SUMIFS(Data!AA:AA,Data!$AB:$AB,$J273),$I273=1,SUMIFS(Data!AA:AA,Data!$AC:$AC,$J273),$I273=2,SUMIFS(Data!AA:AA,Data!$AD:$AD,$J273),$I273=3,SUMIFS(Data!AA:AA,Data!$AD:$AD,$J273))</f>
        <v>0</v>
      </c>
    </row>
    <row r="274" spans="9:15">
      <c r="I274">
        <f t="shared" si="5"/>
        <v>3</v>
      </c>
      <c r="J274" s="115" t="s">
        <v>1064</v>
      </c>
      <c r="K274" s="120" cm="1">
        <f t="array" ref="K274">_xlfn.IFS($I274=0,SUMIFS(Data!F:F,Data!$AB:$AB,$J274),$I274=1,SUMIFS(Data!F:F,Data!$AC:$AC,$J274),$I274=2,SUMIFS(Data!F:F,Data!$AD:$AD,$J274),I274=3,SUMIFS(Data!F:F,Data!$AD:$AD,$J274))/10^6</f>
        <v>0</v>
      </c>
      <c r="L274" s="127" cm="1">
        <f t="array" ref="L274">_xlfn.IFS($I274=0,SUMIFS(Data!X:X,Data!$AB:$AB,$J274),$I274=1,SUMIFS(Data!X:X,Data!$AC:$AC,$J274),$I274=2,SUMIFS(Data!X:X,Data!$AD:$AD,$J274),$I274=3,SUMIFS(Data!X:X,Data!$AD:$AD,$J274))</f>
        <v>0</v>
      </c>
      <c r="M274" s="127" cm="1">
        <f t="array" ref="M274">_xlfn.IFS($I274=0,SUMIFS(Data!Y:Y,Data!$AB:$AB,$J274),$I274=1,SUMIFS(Data!Y:Y,Data!$AC:$AC,$J274),$I274=2,SUMIFS(Data!Y:Y,Data!$AD:$AD,$J274),$I274=3,SUMIFS(Data!Y:Y,Data!$AD:$AD,$J274))</f>
        <v>0</v>
      </c>
      <c r="N274" s="127" cm="1">
        <f t="array" ref="N274">_xlfn.IFS($I274=0,SUMIFS(Data!Z:Z,Data!$AB:$AB,$J274),$I274=1,SUMIFS(Data!Z:Z,Data!$AC:$AC,$J274),$I274=2,SUMIFS(Data!Z:Z,Data!$AD:$AD,$J274),$I274=3,SUMIFS(Data!Z:Z,Data!$AD:$AD,$J274))</f>
        <v>0</v>
      </c>
      <c r="O274" s="127" cm="1">
        <f t="array" ref="O274">_xlfn.IFS($I274=0,SUMIFS(Data!AA:AA,Data!$AB:$AB,$J274),$I274=1,SUMIFS(Data!AA:AA,Data!$AC:$AC,$J274),$I274=2,SUMIFS(Data!AA:AA,Data!$AD:$AD,$J274),$I274=3,SUMIFS(Data!AA:AA,Data!$AD:$AD,$J274))</f>
        <v>0</v>
      </c>
    </row>
    <row r="275" spans="9:15">
      <c r="I275">
        <f t="shared" si="5"/>
        <v>1</v>
      </c>
      <c r="J275" s="133" t="s">
        <v>328</v>
      </c>
      <c r="K275" s="134" cm="1">
        <f t="array" ref="K275">_xlfn.IFS($I275=0,SUMIFS(Data!F:F,Data!$AB:$AB,$J275),$I275=1,SUMIFS(Data!F:F,Data!$AC:$AC,$J275),$I275=2,SUMIFS(Data!F:F,Data!$AD:$AD,$J275),I275=3,SUMIFS(Data!F:F,Data!$AD:$AD,$J275))/10^6</f>
        <v>0</v>
      </c>
      <c r="L275" s="135" cm="1">
        <f t="array" ref="L275">_xlfn.IFS($I275=0,SUMIFS(Data!X:X,Data!$AB:$AB,$J275),$I275=1,SUMIFS(Data!X:X,Data!$AC:$AC,$J275),$I275=2,SUMIFS(Data!X:X,Data!$AD:$AD,$J275),$I275=3,SUMIFS(Data!X:X,Data!$AD:$AD,$J275))</f>
        <v>0</v>
      </c>
      <c r="M275" s="135" cm="1">
        <f t="array" ref="M275">_xlfn.IFS($I275=0,SUMIFS(Data!Y:Y,Data!$AB:$AB,$J275),$I275=1,SUMIFS(Data!Y:Y,Data!$AC:$AC,$J275),$I275=2,SUMIFS(Data!Y:Y,Data!$AD:$AD,$J275),$I275=3,SUMIFS(Data!Y:Y,Data!$AD:$AD,$J275))</f>
        <v>0</v>
      </c>
      <c r="N275" s="135" cm="1">
        <f t="array" ref="N275">_xlfn.IFS($I275=0,SUMIFS(Data!Z:Z,Data!$AB:$AB,$J275),$I275=1,SUMIFS(Data!Z:Z,Data!$AC:$AC,$J275),$I275=2,SUMIFS(Data!Z:Z,Data!$AD:$AD,$J275),$I275=3,SUMIFS(Data!Z:Z,Data!$AD:$AD,$J275))</f>
        <v>0</v>
      </c>
      <c r="O275" s="135" cm="1">
        <f t="array" ref="O275">_xlfn.IFS($I275=0,SUMIFS(Data!AA:AA,Data!$AB:$AB,$J275),$I275=1,SUMIFS(Data!AA:AA,Data!$AC:$AC,$J275),$I275=2,SUMIFS(Data!AA:AA,Data!$AD:$AD,$J275),$I275=3,SUMIFS(Data!AA:AA,Data!$AD:$AD,$J275))</f>
        <v>0</v>
      </c>
    </row>
    <row r="276" spans="9:15">
      <c r="I276">
        <f t="shared" si="5"/>
        <v>3</v>
      </c>
      <c r="J276" s="115" t="s">
        <v>1066</v>
      </c>
      <c r="K276" s="120" cm="1">
        <f t="array" ref="K276">_xlfn.IFS($I276=0,SUMIFS(Data!F:F,Data!$AB:$AB,$J276),$I276=1,SUMIFS(Data!F:F,Data!$AC:$AC,$J276),$I276=2,SUMIFS(Data!F:F,Data!$AD:$AD,$J276),I276=3,SUMIFS(Data!F:F,Data!$AD:$AD,$J276))/10^6</f>
        <v>0</v>
      </c>
      <c r="L276" s="127" cm="1">
        <f t="array" ref="L276">_xlfn.IFS($I276=0,SUMIFS(Data!X:X,Data!$AB:$AB,$J276),$I276=1,SUMIFS(Data!X:X,Data!$AC:$AC,$J276),$I276=2,SUMIFS(Data!X:X,Data!$AD:$AD,$J276),$I276=3,SUMIFS(Data!X:X,Data!$AD:$AD,$J276))</f>
        <v>0</v>
      </c>
      <c r="M276" s="127" cm="1">
        <f t="array" ref="M276">_xlfn.IFS($I276=0,SUMIFS(Data!Y:Y,Data!$AB:$AB,$J276),$I276=1,SUMIFS(Data!Y:Y,Data!$AC:$AC,$J276),$I276=2,SUMIFS(Data!Y:Y,Data!$AD:$AD,$J276),$I276=3,SUMIFS(Data!Y:Y,Data!$AD:$AD,$J276))</f>
        <v>0</v>
      </c>
      <c r="N276" s="127" cm="1">
        <f t="array" ref="N276">_xlfn.IFS($I276=0,SUMIFS(Data!Z:Z,Data!$AB:$AB,$J276),$I276=1,SUMIFS(Data!Z:Z,Data!$AC:$AC,$J276),$I276=2,SUMIFS(Data!Z:Z,Data!$AD:$AD,$J276),$I276=3,SUMIFS(Data!Z:Z,Data!$AD:$AD,$J276))</f>
        <v>0</v>
      </c>
      <c r="O276" s="127" cm="1">
        <f t="array" ref="O276">_xlfn.IFS($I276=0,SUMIFS(Data!AA:AA,Data!$AB:$AB,$J276),$I276=1,SUMIFS(Data!AA:AA,Data!$AC:$AC,$J276),$I276=2,SUMIFS(Data!AA:AA,Data!$AD:$AD,$J276),$I276=3,SUMIFS(Data!AA:AA,Data!$AD:$AD,$J276))</f>
        <v>0</v>
      </c>
    </row>
    <row r="277" spans="9:15">
      <c r="I277">
        <f t="shared" si="5"/>
        <v>3</v>
      </c>
      <c r="J277" s="116" t="s">
        <v>1068</v>
      </c>
      <c r="K277" s="121" cm="1">
        <f t="array" ref="K277">_xlfn.IFS($I277=0,SUMIFS(Data!F:F,Data!$AB:$AB,$J277),$I277=1,SUMIFS(Data!F:F,Data!$AC:$AC,$J277),$I277=2,SUMIFS(Data!F:F,Data!$AD:$AD,$J277),I277=3,SUMIFS(Data!F:F,Data!$AD:$AD,$J277))/10^6</f>
        <v>0</v>
      </c>
      <c r="L277" s="128" cm="1">
        <f t="array" ref="L277">_xlfn.IFS($I277=0,SUMIFS(Data!X:X,Data!$AB:$AB,$J277),$I277=1,SUMIFS(Data!X:X,Data!$AC:$AC,$J277),$I277=2,SUMIFS(Data!X:X,Data!$AD:$AD,$J277),$I277=3,SUMIFS(Data!X:X,Data!$AD:$AD,$J277))</f>
        <v>0</v>
      </c>
      <c r="M277" s="128" cm="1">
        <f t="array" ref="M277">_xlfn.IFS($I277=0,SUMIFS(Data!Y:Y,Data!$AB:$AB,$J277),$I277=1,SUMIFS(Data!Y:Y,Data!$AC:$AC,$J277),$I277=2,SUMIFS(Data!Y:Y,Data!$AD:$AD,$J277),$I277=3,SUMIFS(Data!Y:Y,Data!$AD:$AD,$J277))</f>
        <v>0</v>
      </c>
      <c r="N277" s="128" cm="1">
        <f t="array" ref="N277">_xlfn.IFS($I277=0,SUMIFS(Data!Z:Z,Data!$AB:$AB,$J277),$I277=1,SUMIFS(Data!Z:Z,Data!$AC:$AC,$J277),$I277=2,SUMIFS(Data!Z:Z,Data!$AD:$AD,$J277),$I277=3,SUMIFS(Data!Z:Z,Data!$AD:$AD,$J277))</f>
        <v>0</v>
      </c>
      <c r="O277" s="128" cm="1">
        <f t="array" ref="O277">_xlfn.IFS($I277=0,SUMIFS(Data!AA:AA,Data!$AB:$AB,$J277),$I277=1,SUMIFS(Data!AA:AA,Data!$AC:$AC,$J277),$I277=2,SUMIFS(Data!AA:AA,Data!$AD:$AD,$J277),$I277=3,SUMIFS(Data!AA:AA,Data!$AD:$AD,$J277))</f>
        <v>0</v>
      </c>
    </row>
    <row r="278" spans="9:15">
      <c r="I278">
        <f t="shared" si="5"/>
        <v>3</v>
      </c>
      <c r="J278" s="115" t="s">
        <v>1070</v>
      </c>
      <c r="K278" s="120" cm="1">
        <f t="array" ref="K278">_xlfn.IFS($I278=0,SUMIFS(Data!F:F,Data!$AB:$AB,$J278),$I278=1,SUMIFS(Data!F:F,Data!$AC:$AC,$J278),$I278=2,SUMIFS(Data!F:F,Data!$AD:$AD,$J278),I278=3,SUMIFS(Data!F:F,Data!$AD:$AD,$J278))/10^6</f>
        <v>0</v>
      </c>
      <c r="L278" s="127" cm="1">
        <f t="array" ref="L278">_xlfn.IFS($I278=0,SUMIFS(Data!X:X,Data!$AB:$AB,$J278),$I278=1,SUMIFS(Data!X:X,Data!$AC:$AC,$J278),$I278=2,SUMIFS(Data!X:X,Data!$AD:$AD,$J278),$I278=3,SUMIFS(Data!X:X,Data!$AD:$AD,$J278))</f>
        <v>0</v>
      </c>
      <c r="M278" s="127" cm="1">
        <f t="array" ref="M278">_xlfn.IFS($I278=0,SUMIFS(Data!Y:Y,Data!$AB:$AB,$J278),$I278=1,SUMIFS(Data!Y:Y,Data!$AC:$AC,$J278),$I278=2,SUMIFS(Data!Y:Y,Data!$AD:$AD,$J278),$I278=3,SUMIFS(Data!Y:Y,Data!$AD:$AD,$J278))</f>
        <v>0</v>
      </c>
      <c r="N278" s="127" cm="1">
        <f t="array" ref="N278">_xlfn.IFS($I278=0,SUMIFS(Data!Z:Z,Data!$AB:$AB,$J278),$I278=1,SUMIFS(Data!Z:Z,Data!$AC:$AC,$J278),$I278=2,SUMIFS(Data!Z:Z,Data!$AD:$AD,$J278),$I278=3,SUMIFS(Data!Z:Z,Data!$AD:$AD,$J278))</f>
        <v>0</v>
      </c>
      <c r="O278" s="127" cm="1">
        <f t="array" ref="O278">_xlfn.IFS($I278=0,SUMIFS(Data!AA:AA,Data!$AB:$AB,$J278),$I278=1,SUMIFS(Data!AA:AA,Data!$AC:$AC,$J278),$I278=2,SUMIFS(Data!AA:AA,Data!$AD:$AD,$J278),$I278=3,SUMIFS(Data!AA:AA,Data!$AD:$AD,$J278))</f>
        <v>0</v>
      </c>
    </row>
    <row r="279" spans="9:15">
      <c r="I279">
        <f t="shared" si="5"/>
        <v>3</v>
      </c>
      <c r="J279" s="116" t="s">
        <v>1072</v>
      </c>
      <c r="K279" s="121" cm="1">
        <f t="array" ref="K279">_xlfn.IFS($I279=0,SUMIFS(Data!F:F,Data!$AB:$AB,$J279),$I279=1,SUMIFS(Data!F:F,Data!$AC:$AC,$J279),$I279=2,SUMIFS(Data!F:F,Data!$AD:$AD,$J279),I279=3,SUMIFS(Data!F:F,Data!$AD:$AD,$J279))/10^6</f>
        <v>0</v>
      </c>
      <c r="L279" s="128" cm="1">
        <f t="array" ref="L279">_xlfn.IFS($I279=0,SUMIFS(Data!X:X,Data!$AB:$AB,$J279),$I279=1,SUMIFS(Data!X:X,Data!$AC:$AC,$J279),$I279=2,SUMIFS(Data!X:X,Data!$AD:$AD,$J279),$I279=3,SUMIFS(Data!X:X,Data!$AD:$AD,$J279))</f>
        <v>0</v>
      </c>
      <c r="M279" s="128" cm="1">
        <f t="array" ref="M279">_xlfn.IFS($I279=0,SUMIFS(Data!Y:Y,Data!$AB:$AB,$J279),$I279=1,SUMIFS(Data!Y:Y,Data!$AC:$AC,$J279),$I279=2,SUMIFS(Data!Y:Y,Data!$AD:$AD,$J279),$I279=3,SUMIFS(Data!Y:Y,Data!$AD:$AD,$J279))</f>
        <v>0</v>
      </c>
      <c r="N279" s="128" cm="1">
        <f t="array" ref="N279">_xlfn.IFS($I279=0,SUMIFS(Data!Z:Z,Data!$AB:$AB,$J279),$I279=1,SUMIFS(Data!Z:Z,Data!$AC:$AC,$J279),$I279=2,SUMIFS(Data!Z:Z,Data!$AD:$AD,$J279),$I279=3,SUMIFS(Data!Z:Z,Data!$AD:$AD,$J279))</f>
        <v>0</v>
      </c>
      <c r="O279" s="128" cm="1">
        <f t="array" ref="O279">_xlfn.IFS($I279=0,SUMIFS(Data!AA:AA,Data!$AB:$AB,$J279),$I279=1,SUMIFS(Data!AA:AA,Data!$AC:$AC,$J279),$I279=2,SUMIFS(Data!AA:AA,Data!$AD:$AD,$J279),$I279=3,SUMIFS(Data!AA:AA,Data!$AD:$AD,$J279))</f>
        <v>0</v>
      </c>
    </row>
    <row r="280" spans="9:15">
      <c r="I280">
        <f t="shared" si="5"/>
        <v>1</v>
      </c>
      <c r="J280" s="133" t="s">
        <v>333</v>
      </c>
      <c r="K280" s="134" cm="1">
        <f t="array" ref="K280">_xlfn.IFS($I280=0,SUMIFS(Data!F:F,Data!$AB:$AB,$J280),$I280=1,SUMIFS(Data!F:F,Data!$AC:$AC,$J280),$I280=2,SUMIFS(Data!F:F,Data!$AD:$AD,$J280),I280=3,SUMIFS(Data!F:F,Data!$AD:$AD,$J280))/10^6</f>
        <v>0</v>
      </c>
      <c r="L280" s="135" cm="1">
        <f t="array" ref="L280">_xlfn.IFS($I280=0,SUMIFS(Data!X:X,Data!$AB:$AB,$J280),$I280=1,SUMIFS(Data!X:X,Data!$AC:$AC,$J280),$I280=2,SUMIFS(Data!X:X,Data!$AD:$AD,$J280),$I280=3,SUMIFS(Data!X:X,Data!$AD:$AD,$J280))</f>
        <v>0</v>
      </c>
      <c r="M280" s="135" cm="1">
        <f t="array" ref="M280">_xlfn.IFS($I280=0,SUMIFS(Data!Y:Y,Data!$AB:$AB,$J280),$I280=1,SUMIFS(Data!Y:Y,Data!$AC:$AC,$J280),$I280=2,SUMIFS(Data!Y:Y,Data!$AD:$AD,$J280),$I280=3,SUMIFS(Data!Y:Y,Data!$AD:$AD,$J280))</f>
        <v>0</v>
      </c>
      <c r="N280" s="135" cm="1">
        <f t="array" ref="N280">_xlfn.IFS($I280=0,SUMIFS(Data!Z:Z,Data!$AB:$AB,$J280),$I280=1,SUMIFS(Data!Z:Z,Data!$AC:$AC,$J280),$I280=2,SUMIFS(Data!Z:Z,Data!$AD:$AD,$J280),$I280=3,SUMIFS(Data!Z:Z,Data!$AD:$AD,$J280))</f>
        <v>0</v>
      </c>
      <c r="O280" s="135" cm="1">
        <f t="array" ref="O280">_xlfn.IFS($I280=0,SUMIFS(Data!AA:AA,Data!$AB:$AB,$J280),$I280=1,SUMIFS(Data!AA:AA,Data!$AC:$AC,$J280),$I280=2,SUMIFS(Data!AA:AA,Data!$AD:$AD,$J280),$I280=3,SUMIFS(Data!AA:AA,Data!$AD:$AD,$J280))</f>
        <v>0</v>
      </c>
    </row>
    <row r="281" spans="9:15">
      <c r="I281">
        <f t="shared" si="5"/>
        <v>3</v>
      </c>
      <c r="J281" s="116" t="s">
        <v>1074</v>
      </c>
      <c r="K281" s="121" cm="1">
        <f t="array" ref="K281">_xlfn.IFS($I281=0,SUMIFS(Data!F:F,Data!$AB:$AB,$J281),$I281=1,SUMIFS(Data!F:F,Data!$AC:$AC,$J281),$I281=2,SUMIFS(Data!F:F,Data!$AD:$AD,$J281),I281=3,SUMIFS(Data!F:F,Data!$AD:$AD,$J281))/10^6</f>
        <v>0</v>
      </c>
      <c r="L281" s="128" cm="1">
        <f t="array" ref="L281">_xlfn.IFS($I281=0,SUMIFS(Data!X:X,Data!$AB:$AB,$J281),$I281=1,SUMIFS(Data!X:X,Data!$AC:$AC,$J281),$I281=2,SUMIFS(Data!X:X,Data!$AD:$AD,$J281),$I281=3,SUMIFS(Data!X:X,Data!$AD:$AD,$J281))</f>
        <v>0</v>
      </c>
      <c r="M281" s="128" cm="1">
        <f t="array" ref="M281">_xlfn.IFS($I281=0,SUMIFS(Data!Y:Y,Data!$AB:$AB,$J281),$I281=1,SUMIFS(Data!Y:Y,Data!$AC:$AC,$J281),$I281=2,SUMIFS(Data!Y:Y,Data!$AD:$AD,$J281),$I281=3,SUMIFS(Data!Y:Y,Data!$AD:$AD,$J281))</f>
        <v>0</v>
      </c>
      <c r="N281" s="128" cm="1">
        <f t="array" ref="N281">_xlfn.IFS($I281=0,SUMIFS(Data!Z:Z,Data!$AB:$AB,$J281),$I281=1,SUMIFS(Data!Z:Z,Data!$AC:$AC,$J281),$I281=2,SUMIFS(Data!Z:Z,Data!$AD:$AD,$J281),$I281=3,SUMIFS(Data!Z:Z,Data!$AD:$AD,$J281))</f>
        <v>0</v>
      </c>
      <c r="O281" s="128" cm="1">
        <f t="array" ref="O281">_xlfn.IFS($I281=0,SUMIFS(Data!AA:AA,Data!$AB:$AB,$J281),$I281=1,SUMIFS(Data!AA:AA,Data!$AC:$AC,$J281),$I281=2,SUMIFS(Data!AA:AA,Data!$AD:$AD,$J281),$I281=3,SUMIFS(Data!AA:AA,Data!$AD:$AD,$J281))</f>
        <v>0</v>
      </c>
    </row>
    <row r="282" spans="9:15">
      <c r="I282">
        <f t="shared" si="5"/>
        <v>3</v>
      </c>
      <c r="J282" s="115" t="s">
        <v>1076</v>
      </c>
      <c r="K282" s="120" cm="1">
        <f t="array" ref="K282">_xlfn.IFS($I282=0,SUMIFS(Data!F:F,Data!$AB:$AB,$J282),$I282=1,SUMIFS(Data!F:F,Data!$AC:$AC,$J282),$I282=2,SUMIFS(Data!F:F,Data!$AD:$AD,$J282),I282=3,SUMIFS(Data!F:F,Data!$AD:$AD,$J282))/10^6</f>
        <v>0</v>
      </c>
      <c r="L282" s="127" cm="1">
        <f t="array" ref="L282">_xlfn.IFS($I282=0,SUMIFS(Data!X:X,Data!$AB:$AB,$J282),$I282=1,SUMIFS(Data!X:X,Data!$AC:$AC,$J282),$I282=2,SUMIFS(Data!X:X,Data!$AD:$AD,$J282),$I282=3,SUMIFS(Data!X:X,Data!$AD:$AD,$J282))</f>
        <v>0</v>
      </c>
      <c r="M282" s="127" cm="1">
        <f t="array" ref="M282">_xlfn.IFS($I282=0,SUMIFS(Data!Y:Y,Data!$AB:$AB,$J282),$I282=1,SUMIFS(Data!Y:Y,Data!$AC:$AC,$J282),$I282=2,SUMIFS(Data!Y:Y,Data!$AD:$AD,$J282),$I282=3,SUMIFS(Data!Y:Y,Data!$AD:$AD,$J282))</f>
        <v>0</v>
      </c>
      <c r="N282" s="127" cm="1">
        <f t="array" ref="N282">_xlfn.IFS($I282=0,SUMIFS(Data!Z:Z,Data!$AB:$AB,$J282),$I282=1,SUMIFS(Data!Z:Z,Data!$AC:$AC,$J282),$I282=2,SUMIFS(Data!Z:Z,Data!$AD:$AD,$J282),$I282=3,SUMIFS(Data!Z:Z,Data!$AD:$AD,$J282))</f>
        <v>0</v>
      </c>
      <c r="O282" s="127" cm="1">
        <f t="array" ref="O282">_xlfn.IFS($I282=0,SUMIFS(Data!AA:AA,Data!$AB:$AB,$J282),$I282=1,SUMIFS(Data!AA:AA,Data!$AC:$AC,$J282),$I282=2,SUMIFS(Data!AA:AA,Data!$AD:$AD,$J282),$I282=3,SUMIFS(Data!AA:AA,Data!$AD:$AD,$J282))</f>
        <v>0</v>
      </c>
    </row>
    <row r="283" spans="9:15">
      <c r="I283">
        <f t="shared" si="5"/>
        <v>3</v>
      </c>
      <c r="J283" s="116" t="s">
        <v>1078</v>
      </c>
      <c r="K283" s="121" cm="1">
        <f t="array" ref="K283">_xlfn.IFS($I283=0,SUMIFS(Data!F:F,Data!$AB:$AB,$J283),$I283=1,SUMIFS(Data!F:F,Data!$AC:$AC,$J283),$I283=2,SUMIFS(Data!F:F,Data!$AD:$AD,$J283),I283=3,SUMIFS(Data!F:F,Data!$AD:$AD,$J283))/10^6</f>
        <v>0</v>
      </c>
      <c r="L283" s="128" cm="1">
        <f t="array" ref="L283">_xlfn.IFS($I283=0,SUMIFS(Data!X:X,Data!$AB:$AB,$J283),$I283=1,SUMIFS(Data!X:X,Data!$AC:$AC,$J283),$I283=2,SUMIFS(Data!X:X,Data!$AD:$AD,$J283),$I283=3,SUMIFS(Data!X:X,Data!$AD:$AD,$J283))</f>
        <v>0</v>
      </c>
      <c r="M283" s="128" cm="1">
        <f t="array" ref="M283">_xlfn.IFS($I283=0,SUMIFS(Data!Y:Y,Data!$AB:$AB,$J283),$I283=1,SUMIFS(Data!Y:Y,Data!$AC:$AC,$J283),$I283=2,SUMIFS(Data!Y:Y,Data!$AD:$AD,$J283),$I283=3,SUMIFS(Data!Y:Y,Data!$AD:$AD,$J283))</f>
        <v>0</v>
      </c>
      <c r="N283" s="128" cm="1">
        <f t="array" ref="N283">_xlfn.IFS($I283=0,SUMIFS(Data!Z:Z,Data!$AB:$AB,$J283),$I283=1,SUMIFS(Data!Z:Z,Data!$AC:$AC,$J283),$I283=2,SUMIFS(Data!Z:Z,Data!$AD:$AD,$J283),$I283=3,SUMIFS(Data!Z:Z,Data!$AD:$AD,$J283))</f>
        <v>0</v>
      </c>
      <c r="O283" s="128" cm="1">
        <f t="array" ref="O283">_xlfn.IFS($I283=0,SUMIFS(Data!AA:AA,Data!$AB:$AB,$J283),$I283=1,SUMIFS(Data!AA:AA,Data!$AC:$AC,$J283),$I283=2,SUMIFS(Data!AA:AA,Data!$AD:$AD,$J283),$I283=3,SUMIFS(Data!AA:AA,Data!$AD:$AD,$J283))</f>
        <v>0</v>
      </c>
    </row>
    <row r="284" spans="9:15">
      <c r="I284">
        <f t="shared" si="5"/>
        <v>3</v>
      </c>
      <c r="J284" s="115" t="s">
        <v>1080</v>
      </c>
      <c r="K284" s="120" cm="1">
        <f t="array" ref="K284">_xlfn.IFS($I284=0,SUMIFS(Data!F:F,Data!$AB:$AB,$J284),$I284=1,SUMIFS(Data!F:F,Data!$AC:$AC,$J284),$I284=2,SUMIFS(Data!F:F,Data!$AD:$AD,$J284),I284=3,SUMIFS(Data!F:F,Data!$AD:$AD,$J284))/10^6</f>
        <v>0</v>
      </c>
      <c r="L284" s="127" cm="1">
        <f t="array" ref="L284">_xlfn.IFS($I284=0,SUMIFS(Data!X:X,Data!$AB:$AB,$J284),$I284=1,SUMIFS(Data!X:X,Data!$AC:$AC,$J284),$I284=2,SUMIFS(Data!X:X,Data!$AD:$AD,$J284),$I284=3,SUMIFS(Data!X:X,Data!$AD:$AD,$J284))</f>
        <v>0</v>
      </c>
      <c r="M284" s="127" cm="1">
        <f t="array" ref="M284">_xlfn.IFS($I284=0,SUMIFS(Data!Y:Y,Data!$AB:$AB,$J284),$I284=1,SUMIFS(Data!Y:Y,Data!$AC:$AC,$J284),$I284=2,SUMIFS(Data!Y:Y,Data!$AD:$AD,$J284),$I284=3,SUMIFS(Data!Y:Y,Data!$AD:$AD,$J284))</f>
        <v>0</v>
      </c>
      <c r="N284" s="127" cm="1">
        <f t="array" ref="N284">_xlfn.IFS($I284=0,SUMIFS(Data!Z:Z,Data!$AB:$AB,$J284),$I284=1,SUMIFS(Data!Z:Z,Data!$AC:$AC,$J284),$I284=2,SUMIFS(Data!Z:Z,Data!$AD:$AD,$J284),$I284=3,SUMIFS(Data!Z:Z,Data!$AD:$AD,$J284))</f>
        <v>0</v>
      </c>
      <c r="O284" s="127" cm="1">
        <f t="array" ref="O284">_xlfn.IFS($I284=0,SUMIFS(Data!AA:AA,Data!$AB:$AB,$J284),$I284=1,SUMIFS(Data!AA:AA,Data!$AC:$AC,$J284),$I284=2,SUMIFS(Data!AA:AA,Data!$AD:$AD,$J284),$I284=3,SUMIFS(Data!AA:AA,Data!$AD:$AD,$J284))</f>
        <v>0</v>
      </c>
    </row>
    <row r="285" spans="9:15">
      <c r="I285">
        <f t="shared" si="5"/>
        <v>1</v>
      </c>
      <c r="J285" s="133" t="s">
        <v>719</v>
      </c>
      <c r="K285" s="134" cm="1">
        <f t="array" ref="K285">_xlfn.IFS($I285=0,SUMIFS(Data!F:F,Data!$AB:$AB,$J285),$I285=1,SUMIFS(Data!F:F,Data!$AC:$AC,$J285),$I285=2,SUMIFS(Data!F:F,Data!$AD:$AD,$J285),I285=3,SUMIFS(Data!F:F,Data!$AD:$AD,$J285))/10^6</f>
        <v>0</v>
      </c>
      <c r="L285" s="135" cm="1">
        <f t="array" ref="L285">_xlfn.IFS($I285=0,SUMIFS(Data!X:X,Data!$AB:$AB,$J285),$I285=1,SUMIFS(Data!X:X,Data!$AC:$AC,$J285),$I285=2,SUMIFS(Data!X:X,Data!$AD:$AD,$J285),$I285=3,SUMIFS(Data!X:X,Data!$AD:$AD,$J285))</f>
        <v>0</v>
      </c>
      <c r="M285" s="135" cm="1">
        <f t="array" ref="M285">_xlfn.IFS($I285=0,SUMIFS(Data!Y:Y,Data!$AB:$AB,$J285),$I285=1,SUMIFS(Data!Y:Y,Data!$AC:$AC,$J285),$I285=2,SUMIFS(Data!Y:Y,Data!$AD:$AD,$J285),$I285=3,SUMIFS(Data!Y:Y,Data!$AD:$AD,$J285))</f>
        <v>0</v>
      </c>
      <c r="N285" s="135" cm="1">
        <f t="array" ref="N285">_xlfn.IFS($I285=0,SUMIFS(Data!Z:Z,Data!$AB:$AB,$J285),$I285=1,SUMIFS(Data!Z:Z,Data!$AC:$AC,$J285),$I285=2,SUMIFS(Data!Z:Z,Data!$AD:$AD,$J285),$I285=3,SUMIFS(Data!Z:Z,Data!$AD:$AD,$J285))</f>
        <v>0</v>
      </c>
      <c r="O285" s="135" cm="1">
        <f t="array" ref="O285">_xlfn.IFS($I285=0,SUMIFS(Data!AA:AA,Data!$AB:$AB,$J285),$I285=1,SUMIFS(Data!AA:AA,Data!$AC:$AC,$J285),$I285=2,SUMIFS(Data!AA:AA,Data!$AD:$AD,$J285),$I285=3,SUMIFS(Data!AA:AA,Data!$AD:$AD,$J285))</f>
        <v>0</v>
      </c>
    </row>
    <row r="286" spans="9:15">
      <c r="I286">
        <f t="shared" si="5"/>
        <v>3</v>
      </c>
      <c r="J286" s="115" t="s">
        <v>1082</v>
      </c>
      <c r="K286" s="120" cm="1">
        <f t="array" ref="K286">_xlfn.IFS($I286=0,SUMIFS(Data!F:F,Data!$AB:$AB,$J286),$I286=1,SUMIFS(Data!F:F,Data!$AC:$AC,$J286),$I286=2,SUMIFS(Data!F:F,Data!$AD:$AD,$J286),I286=3,SUMIFS(Data!F:F,Data!$AD:$AD,$J286))/10^6</f>
        <v>0</v>
      </c>
      <c r="L286" s="127" cm="1">
        <f t="array" ref="L286">_xlfn.IFS($I286=0,SUMIFS(Data!X:X,Data!$AB:$AB,$J286),$I286=1,SUMIFS(Data!X:X,Data!$AC:$AC,$J286),$I286=2,SUMIFS(Data!X:X,Data!$AD:$AD,$J286),$I286=3,SUMIFS(Data!X:X,Data!$AD:$AD,$J286))</f>
        <v>0</v>
      </c>
      <c r="M286" s="127" cm="1">
        <f t="array" ref="M286">_xlfn.IFS($I286=0,SUMIFS(Data!Y:Y,Data!$AB:$AB,$J286),$I286=1,SUMIFS(Data!Y:Y,Data!$AC:$AC,$J286),$I286=2,SUMIFS(Data!Y:Y,Data!$AD:$AD,$J286),$I286=3,SUMIFS(Data!Y:Y,Data!$AD:$AD,$J286))</f>
        <v>0</v>
      </c>
      <c r="N286" s="127" cm="1">
        <f t="array" ref="N286">_xlfn.IFS($I286=0,SUMIFS(Data!Z:Z,Data!$AB:$AB,$J286),$I286=1,SUMIFS(Data!Z:Z,Data!$AC:$AC,$J286),$I286=2,SUMIFS(Data!Z:Z,Data!$AD:$AD,$J286),$I286=3,SUMIFS(Data!Z:Z,Data!$AD:$AD,$J286))</f>
        <v>0</v>
      </c>
      <c r="O286" s="127" cm="1">
        <f t="array" ref="O286">_xlfn.IFS($I286=0,SUMIFS(Data!AA:AA,Data!$AB:$AB,$J286),$I286=1,SUMIFS(Data!AA:AA,Data!$AC:$AC,$J286),$I286=2,SUMIFS(Data!AA:AA,Data!$AD:$AD,$J286),$I286=3,SUMIFS(Data!AA:AA,Data!$AD:$AD,$J286))</f>
        <v>0</v>
      </c>
    </row>
    <row r="287" spans="9:15">
      <c r="I287">
        <f t="shared" si="5"/>
        <v>3</v>
      </c>
      <c r="J287" s="116" t="s">
        <v>1084</v>
      </c>
      <c r="K287" s="121" cm="1">
        <f t="array" ref="K287">_xlfn.IFS($I287=0,SUMIFS(Data!F:F,Data!$AB:$AB,$J287),$I287=1,SUMIFS(Data!F:F,Data!$AC:$AC,$J287),$I287=2,SUMIFS(Data!F:F,Data!$AD:$AD,$J287),I287=3,SUMIFS(Data!F:F,Data!$AD:$AD,$J287))/10^6</f>
        <v>0</v>
      </c>
      <c r="L287" s="128" cm="1">
        <f t="array" ref="L287">_xlfn.IFS($I287=0,SUMIFS(Data!X:X,Data!$AB:$AB,$J287),$I287=1,SUMIFS(Data!X:X,Data!$AC:$AC,$J287),$I287=2,SUMIFS(Data!X:X,Data!$AD:$AD,$J287),$I287=3,SUMIFS(Data!X:X,Data!$AD:$AD,$J287))</f>
        <v>0</v>
      </c>
      <c r="M287" s="128" cm="1">
        <f t="array" ref="M287">_xlfn.IFS($I287=0,SUMIFS(Data!Y:Y,Data!$AB:$AB,$J287),$I287=1,SUMIFS(Data!Y:Y,Data!$AC:$AC,$J287),$I287=2,SUMIFS(Data!Y:Y,Data!$AD:$AD,$J287),$I287=3,SUMIFS(Data!Y:Y,Data!$AD:$AD,$J287))</f>
        <v>0</v>
      </c>
      <c r="N287" s="128" cm="1">
        <f t="array" ref="N287">_xlfn.IFS($I287=0,SUMIFS(Data!Z:Z,Data!$AB:$AB,$J287),$I287=1,SUMIFS(Data!Z:Z,Data!$AC:$AC,$J287),$I287=2,SUMIFS(Data!Z:Z,Data!$AD:$AD,$J287),$I287=3,SUMIFS(Data!Z:Z,Data!$AD:$AD,$J287))</f>
        <v>0</v>
      </c>
      <c r="O287" s="128" cm="1">
        <f t="array" ref="O287">_xlfn.IFS($I287=0,SUMIFS(Data!AA:AA,Data!$AB:$AB,$J287),$I287=1,SUMIFS(Data!AA:AA,Data!$AC:$AC,$J287),$I287=2,SUMIFS(Data!AA:AA,Data!$AD:$AD,$J287),$I287=3,SUMIFS(Data!AA:AA,Data!$AD:$AD,$J287))</f>
        <v>0</v>
      </c>
    </row>
    <row r="288" spans="9:15" ht="15" thickBot="1">
      <c r="I288">
        <f t="shared" si="5"/>
        <v>3</v>
      </c>
      <c r="J288" s="115" t="s">
        <v>1086</v>
      </c>
      <c r="K288" s="120" cm="1">
        <f t="array" ref="K288">_xlfn.IFS($I288=0,SUMIFS(Data!F:F,Data!$AB:$AB,$J288),$I288=1,SUMIFS(Data!F:F,Data!$AC:$AC,$J288),$I288=2,SUMIFS(Data!F:F,Data!$AD:$AD,$J288),I288=3,SUMIFS(Data!F:F,Data!$AD:$AD,$J288))/10^6</f>
        <v>0</v>
      </c>
      <c r="L288" s="127" cm="1">
        <f t="array" ref="L288">_xlfn.IFS($I288=0,SUMIFS(Data!X:X,Data!$AB:$AB,$J288),$I288=1,SUMIFS(Data!X:X,Data!$AC:$AC,$J288),$I288=2,SUMIFS(Data!X:X,Data!$AD:$AD,$J288),$I288=3,SUMIFS(Data!X:X,Data!$AD:$AD,$J288))</f>
        <v>0</v>
      </c>
      <c r="M288" s="127" cm="1">
        <f t="array" ref="M288">_xlfn.IFS($I288=0,SUMIFS(Data!Y:Y,Data!$AB:$AB,$J288),$I288=1,SUMIFS(Data!Y:Y,Data!$AC:$AC,$J288),$I288=2,SUMIFS(Data!Y:Y,Data!$AD:$AD,$J288),$I288=3,SUMIFS(Data!Y:Y,Data!$AD:$AD,$J288))</f>
        <v>0</v>
      </c>
      <c r="N288" s="127" cm="1">
        <f t="array" ref="N288">_xlfn.IFS($I288=0,SUMIFS(Data!Z:Z,Data!$AB:$AB,$J288),$I288=1,SUMIFS(Data!Z:Z,Data!$AC:$AC,$J288),$I288=2,SUMIFS(Data!Z:Z,Data!$AD:$AD,$J288),$I288=3,SUMIFS(Data!Z:Z,Data!$AD:$AD,$J288))</f>
        <v>0</v>
      </c>
      <c r="O288" s="127" cm="1">
        <f t="array" ref="O288">_xlfn.IFS($I288=0,SUMIFS(Data!AA:AA,Data!$AB:$AB,$J288),$I288=1,SUMIFS(Data!AA:AA,Data!$AC:$AC,$J288),$I288=2,SUMIFS(Data!AA:AA,Data!$AD:$AD,$J288),$I288=3,SUMIFS(Data!AA:AA,Data!$AD:$AD,$J288))</f>
        <v>0</v>
      </c>
    </row>
    <row r="289" spans="9:15" ht="15" thickTop="1">
      <c r="I289">
        <f t="shared" si="5"/>
        <v>0</v>
      </c>
      <c r="J289" s="118" t="s">
        <v>9</v>
      </c>
      <c r="K289" s="130" cm="1">
        <f t="array" ref="K289">_xlfn.IFS($I289=0,SUMIFS(Data!F:F,Data!$AB:$AB,$J289),$I289=1,SUMIFS(Data!F:F,Data!$AC:$AC,$J289),$I289=2,SUMIFS(Data!F:F,Data!$AD:$AD,$J289),I289=3,SUMIFS(Data!F:F,Data!$AD:$AD,$J289))/10^6</f>
        <v>0</v>
      </c>
      <c r="L289" s="132" cm="1">
        <f t="array" ref="L289">_xlfn.IFS($I289=0,SUMIFS(Data!X:X,Data!$AB:$AB,$J289),$I289=1,SUMIFS(Data!X:X,Data!$AC:$AC,$J289),$I289=2,SUMIFS(Data!X:X,Data!$AD:$AD,$J289),$I289=3,SUMIFS(Data!X:X,Data!$AD:$AD,$J289))</f>
        <v>0</v>
      </c>
      <c r="M289" s="132" cm="1">
        <f t="array" ref="M289">_xlfn.IFS($I289=0,SUMIFS(Data!Y:Y,Data!$AB:$AB,$J289),$I289=1,SUMIFS(Data!Y:Y,Data!$AC:$AC,$J289),$I289=2,SUMIFS(Data!Y:Y,Data!$AD:$AD,$J289),$I289=3,SUMIFS(Data!Y:Y,Data!$AD:$AD,$J289))</f>
        <v>0</v>
      </c>
      <c r="N289" s="132" cm="1">
        <f t="array" ref="N289">_xlfn.IFS($I289=0,SUMIFS(Data!Z:Z,Data!$AB:$AB,$J289),$I289=1,SUMIFS(Data!Z:Z,Data!$AC:$AC,$J289),$I289=2,SUMIFS(Data!Z:Z,Data!$AD:$AD,$J289),$I289=3,SUMIFS(Data!Z:Z,Data!$AD:$AD,$J289))</f>
        <v>0</v>
      </c>
      <c r="O289" s="132" cm="1">
        <f t="array" ref="O289">_xlfn.IFS($I289=0,SUMIFS(Data!AA:AA,Data!$AB:$AB,$J289),$I289=1,SUMIFS(Data!AA:AA,Data!$AC:$AC,$J289),$I289=2,SUMIFS(Data!AA:AA,Data!$AD:$AD,$J289),$I289=3,SUMIFS(Data!AA:AA,Data!$AD:$AD,$J289))</f>
        <v>0</v>
      </c>
    </row>
    <row r="290" spans="9:15">
      <c r="I290">
        <f t="shared" si="5"/>
        <v>1</v>
      </c>
      <c r="J290" s="133" t="s">
        <v>342</v>
      </c>
      <c r="K290" s="134" cm="1">
        <f t="array" ref="K290">_xlfn.IFS($I290=0,SUMIFS(Data!F:F,Data!$AB:$AB,$J290),$I290=1,SUMIFS(Data!F:F,Data!$AC:$AC,$J290),$I290=2,SUMIFS(Data!F:F,Data!$AD:$AD,$J290),I290=3,SUMIFS(Data!F:F,Data!$AD:$AD,$J290))/10^6</f>
        <v>0</v>
      </c>
      <c r="L290" s="135" cm="1">
        <f t="array" ref="L290">_xlfn.IFS($I290=0,SUMIFS(Data!X:X,Data!$AB:$AB,$J290),$I290=1,SUMIFS(Data!X:X,Data!$AC:$AC,$J290),$I290=2,SUMIFS(Data!X:X,Data!$AD:$AD,$J290),$I290=3,SUMIFS(Data!X:X,Data!$AD:$AD,$J290))</f>
        <v>0</v>
      </c>
      <c r="M290" s="135" cm="1">
        <f t="array" ref="M290">_xlfn.IFS($I290=0,SUMIFS(Data!Y:Y,Data!$AB:$AB,$J290),$I290=1,SUMIFS(Data!Y:Y,Data!$AC:$AC,$J290),$I290=2,SUMIFS(Data!Y:Y,Data!$AD:$AD,$J290),$I290=3,SUMIFS(Data!Y:Y,Data!$AD:$AD,$J290))</f>
        <v>0</v>
      </c>
      <c r="N290" s="135" cm="1">
        <f t="array" ref="N290">_xlfn.IFS($I290=0,SUMIFS(Data!Z:Z,Data!$AB:$AB,$J290),$I290=1,SUMIFS(Data!Z:Z,Data!$AC:$AC,$J290),$I290=2,SUMIFS(Data!Z:Z,Data!$AD:$AD,$J290),$I290=3,SUMIFS(Data!Z:Z,Data!$AD:$AD,$J290))</f>
        <v>0</v>
      </c>
      <c r="O290" s="135" cm="1">
        <f t="array" ref="O290">_xlfn.IFS($I290=0,SUMIFS(Data!AA:AA,Data!$AB:$AB,$J290),$I290=1,SUMIFS(Data!AA:AA,Data!$AC:$AC,$J290),$I290=2,SUMIFS(Data!AA:AA,Data!$AD:$AD,$J290),$I290=3,SUMIFS(Data!AA:AA,Data!$AD:$AD,$J290))</f>
        <v>0</v>
      </c>
    </row>
    <row r="291" spans="9:15">
      <c r="I291">
        <f t="shared" si="5"/>
        <v>3</v>
      </c>
      <c r="J291" s="116" t="s">
        <v>1088</v>
      </c>
      <c r="K291" s="121" cm="1">
        <f t="array" ref="K291">_xlfn.IFS($I291=0,SUMIFS(Data!F:F,Data!$AB:$AB,$J291),$I291=1,SUMIFS(Data!F:F,Data!$AC:$AC,$J291),$I291=2,SUMIFS(Data!F:F,Data!$AD:$AD,$J291),I291=3,SUMIFS(Data!F:F,Data!$AD:$AD,$J291))/10^6</f>
        <v>0</v>
      </c>
      <c r="L291" s="128" cm="1">
        <f t="array" ref="L291">_xlfn.IFS($I291=0,SUMIFS(Data!X:X,Data!$AB:$AB,$J291),$I291=1,SUMIFS(Data!X:X,Data!$AC:$AC,$J291),$I291=2,SUMIFS(Data!X:X,Data!$AD:$AD,$J291),$I291=3,SUMIFS(Data!X:X,Data!$AD:$AD,$J291))</f>
        <v>0</v>
      </c>
      <c r="M291" s="128" cm="1">
        <f t="array" ref="M291">_xlfn.IFS($I291=0,SUMIFS(Data!Y:Y,Data!$AB:$AB,$J291),$I291=1,SUMIFS(Data!Y:Y,Data!$AC:$AC,$J291),$I291=2,SUMIFS(Data!Y:Y,Data!$AD:$AD,$J291),$I291=3,SUMIFS(Data!Y:Y,Data!$AD:$AD,$J291))</f>
        <v>0</v>
      </c>
      <c r="N291" s="128" cm="1">
        <f t="array" ref="N291">_xlfn.IFS($I291=0,SUMIFS(Data!Z:Z,Data!$AB:$AB,$J291),$I291=1,SUMIFS(Data!Z:Z,Data!$AC:$AC,$J291),$I291=2,SUMIFS(Data!Z:Z,Data!$AD:$AD,$J291),$I291=3,SUMIFS(Data!Z:Z,Data!$AD:$AD,$J291))</f>
        <v>0</v>
      </c>
      <c r="O291" s="128" cm="1">
        <f t="array" ref="O291">_xlfn.IFS($I291=0,SUMIFS(Data!AA:AA,Data!$AB:$AB,$J291),$I291=1,SUMIFS(Data!AA:AA,Data!$AC:$AC,$J291),$I291=2,SUMIFS(Data!AA:AA,Data!$AD:$AD,$J291),$I291=3,SUMIFS(Data!AA:AA,Data!$AD:$AD,$J291))</f>
        <v>0</v>
      </c>
    </row>
    <row r="292" spans="9:15">
      <c r="I292">
        <f t="shared" si="5"/>
        <v>3</v>
      </c>
      <c r="J292" s="115" t="s">
        <v>1090</v>
      </c>
      <c r="K292" s="120" cm="1">
        <f t="array" ref="K292">_xlfn.IFS($I292=0,SUMIFS(Data!F:F,Data!$AB:$AB,$J292),$I292=1,SUMIFS(Data!F:F,Data!$AC:$AC,$J292),$I292=2,SUMIFS(Data!F:F,Data!$AD:$AD,$J292),I292=3,SUMIFS(Data!F:F,Data!$AD:$AD,$J292))/10^6</f>
        <v>0</v>
      </c>
      <c r="L292" s="127" cm="1">
        <f t="array" ref="L292">_xlfn.IFS($I292=0,SUMIFS(Data!X:X,Data!$AB:$AB,$J292),$I292=1,SUMIFS(Data!X:X,Data!$AC:$AC,$J292),$I292=2,SUMIFS(Data!X:X,Data!$AD:$AD,$J292),$I292=3,SUMIFS(Data!X:X,Data!$AD:$AD,$J292))</f>
        <v>0</v>
      </c>
      <c r="M292" s="127" cm="1">
        <f t="array" ref="M292">_xlfn.IFS($I292=0,SUMIFS(Data!Y:Y,Data!$AB:$AB,$J292),$I292=1,SUMIFS(Data!Y:Y,Data!$AC:$AC,$J292),$I292=2,SUMIFS(Data!Y:Y,Data!$AD:$AD,$J292),$I292=3,SUMIFS(Data!Y:Y,Data!$AD:$AD,$J292))</f>
        <v>0</v>
      </c>
      <c r="N292" s="127" cm="1">
        <f t="array" ref="N292">_xlfn.IFS($I292=0,SUMIFS(Data!Z:Z,Data!$AB:$AB,$J292),$I292=1,SUMIFS(Data!Z:Z,Data!$AC:$AC,$J292),$I292=2,SUMIFS(Data!Z:Z,Data!$AD:$AD,$J292),$I292=3,SUMIFS(Data!Z:Z,Data!$AD:$AD,$J292))</f>
        <v>0</v>
      </c>
      <c r="O292" s="127" cm="1">
        <f t="array" ref="O292">_xlfn.IFS($I292=0,SUMIFS(Data!AA:AA,Data!$AB:$AB,$J292),$I292=1,SUMIFS(Data!AA:AA,Data!$AC:$AC,$J292),$I292=2,SUMIFS(Data!AA:AA,Data!$AD:$AD,$J292),$I292=3,SUMIFS(Data!AA:AA,Data!$AD:$AD,$J292))</f>
        <v>0</v>
      </c>
    </row>
    <row r="293" spans="9:15">
      <c r="I293">
        <f t="shared" si="5"/>
        <v>1</v>
      </c>
      <c r="J293" s="133" t="s">
        <v>345</v>
      </c>
      <c r="K293" s="134" cm="1">
        <f t="array" ref="K293">_xlfn.IFS($I293=0,SUMIFS(Data!F:F,Data!$AB:$AB,$J293),$I293=1,SUMIFS(Data!F:F,Data!$AC:$AC,$J293),$I293=2,SUMIFS(Data!F:F,Data!$AD:$AD,$J293),I293=3,SUMIFS(Data!F:F,Data!$AD:$AD,$J293))/10^6</f>
        <v>0</v>
      </c>
      <c r="L293" s="135" cm="1">
        <f t="array" ref="L293">_xlfn.IFS($I293=0,SUMIFS(Data!X:X,Data!$AB:$AB,$J293),$I293=1,SUMIFS(Data!X:X,Data!$AC:$AC,$J293),$I293=2,SUMIFS(Data!X:X,Data!$AD:$AD,$J293),$I293=3,SUMIFS(Data!X:X,Data!$AD:$AD,$J293))</f>
        <v>0</v>
      </c>
      <c r="M293" s="135" cm="1">
        <f t="array" ref="M293">_xlfn.IFS($I293=0,SUMIFS(Data!Y:Y,Data!$AB:$AB,$J293),$I293=1,SUMIFS(Data!Y:Y,Data!$AC:$AC,$J293),$I293=2,SUMIFS(Data!Y:Y,Data!$AD:$AD,$J293),$I293=3,SUMIFS(Data!Y:Y,Data!$AD:$AD,$J293))</f>
        <v>0</v>
      </c>
      <c r="N293" s="135" cm="1">
        <f t="array" ref="N293">_xlfn.IFS($I293=0,SUMIFS(Data!Z:Z,Data!$AB:$AB,$J293),$I293=1,SUMIFS(Data!Z:Z,Data!$AC:$AC,$J293),$I293=2,SUMIFS(Data!Z:Z,Data!$AD:$AD,$J293),$I293=3,SUMIFS(Data!Z:Z,Data!$AD:$AD,$J293))</f>
        <v>0</v>
      </c>
      <c r="O293" s="135" cm="1">
        <f t="array" ref="O293">_xlfn.IFS($I293=0,SUMIFS(Data!AA:AA,Data!$AB:$AB,$J293),$I293=1,SUMIFS(Data!AA:AA,Data!$AC:$AC,$J293),$I293=2,SUMIFS(Data!AA:AA,Data!$AD:$AD,$J293),$I293=3,SUMIFS(Data!AA:AA,Data!$AD:$AD,$J293))</f>
        <v>0</v>
      </c>
    </row>
    <row r="294" spans="9:15">
      <c r="I294">
        <f t="shared" si="5"/>
        <v>3</v>
      </c>
      <c r="J294" s="115" t="s">
        <v>1092</v>
      </c>
      <c r="K294" s="120" cm="1">
        <f t="array" ref="K294">_xlfn.IFS($I294=0,SUMIFS(Data!F:F,Data!$AB:$AB,$J294),$I294=1,SUMIFS(Data!F:F,Data!$AC:$AC,$J294),$I294=2,SUMIFS(Data!F:F,Data!$AD:$AD,$J294),I294=3,SUMIFS(Data!F:F,Data!$AD:$AD,$J294))/10^6</f>
        <v>0</v>
      </c>
      <c r="L294" s="127" cm="1">
        <f t="array" ref="L294">_xlfn.IFS($I294=0,SUMIFS(Data!X:X,Data!$AB:$AB,$J294),$I294=1,SUMIFS(Data!X:X,Data!$AC:$AC,$J294),$I294=2,SUMIFS(Data!X:X,Data!$AD:$AD,$J294),$I294=3,SUMIFS(Data!X:X,Data!$AD:$AD,$J294))</f>
        <v>0</v>
      </c>
      <c r="M294" s="127" cm="1">
        <f t="array" ref="M294">_xlfn.IFS($I294=0,SUMIFS(Data!Y:Y,Data!$AB:$AB,$J294),$I294=1,SUMIFS(Data!Y:Y,Data!$AC:$AC,$J294),$I294=2,SUMIFS(Data!Y:Y,Data!$AD:$AD,$J294),$I294=3,SUMIFS(Data!Y:Y,Data!$AD:$AD,$J294))</f>
        <v>0</v>
      </c>
      <c r="N294" s="127" cm="1">
        <f t="array" ref="N294">_xlfn.IFS($I294=0,SUMIFS(Data!Z:Z,Data!$AB:$AB,$J294),$I294=1,SUMIFS(Data!Z:Z,Data!$AC:$AC,$J294),$I294=2,SUMIFS(Data!Z:Z,Data!$AD:$AD,$J294),$I294=3,SUMIFS(Data!Z:Z,Data!$AD:$AD,$J294))</f>
        <v>0</v>
      </c>
      <c r="O294" s="127" cm="1">
        <f t="array" ref="O294">_xlfn.IFS($I294=0,SUMIFS(Data!AA:AA,Data!$AB:$AB,$J294),$I294=1,SUMIFS(Data!AA:AA,Data!$AC:$AC,$J294),$I294=2,SUMIFS(Data!AA:AA,Data!$AD:$AD,$J294),$I294=3,SUMIFS(Data!AA:AA,Data!$AD:$AD,$J294))</f>
        <v>0</v>
      </c>
    </row>
    <row r="295" spans="9:15">
      <c r="I295">
        <f t="shared" si="5"/>
        <v>3</v>
      </c>
      <c r="J295" s="116" t="s">
        <v>1110</v>
      </c>
      <c r="K295" s="121" cm="1">
        <f t="array" ref="K295">_xlfn.IFS($I295=0,SUMIFS(Data!F:F,Data!$AB:$AB,$J295),$I295=1,SUMIFS(Data!F:F,Data!$AC:$AC,$J295),$I295=2,SUMIFS(Data!F:F,Data!$AD:$AD,$J295),I295=3,SUMIFS(Data!F:F,Data!$AD:$AD,$J295))/10^6</f>
        <v>0</v>
      </c>
      <c r="L295" s="128" cm="1">
        <f t="array" ref="L295">_xlfn.IFS($I295=0,SUMIFS(Data!X:X,Data!$AB:$AB,$J295),$I295=1,SUMIFS(Data!X:X,Data!$AC:$AC,$J295),$I295=2,SUMIFS(Data!X:X,Data!$AD:$AD,$J295),$I295=3,SUMIFS(Data!X:X,Data!$AD:$AD,$J295))</f>
        <v>0</v>
      </c>
      <c r="M295" s="128" cm="1">
        <f t="array" ref="M295">_xlfn.IFS($I295=0,SUMIFS(Data!Y:Y,Data!$AB:$AB,$J295),$I295=1,SUMIFS(Data!Y:Y,Data!$AC:$AC,$J295),$I295=2,SUMIFS(Data!Y:Y,Data!$AD:$AD,$J295),$I295=3,SUMIFS(Data!Y:Y,Data!$AD:$AD,$J295))</f>
        <v>0</v>
      </c>
      <c r="N295" s="128" cm="1">
        <f t="array" ref="N295">_xlfn.IFS($I295=0,SUMIFS(Data!Z:Z,Data!$AB:$AB,$J295),$I295=1,SUMIFS(Data!Z:Z,Data!$AC:$AC,$J295),$I295=2,SUMIFS(Data!Z:Z,Data!$AD:$AD,$J295),$I295=3,SUMIFS(Data!Z:Z,Data!$AD:$AD,$J295))</f>
        <v>0</v>
      </c>
      <c r="O295" s="128" cm="1">
        <f t="array" ref="O295">_xlfn.IFS($I295=0,SUMIFS(Data!AA:AA,Data!$AB:$AB,$J295),$I295=1,SUMIFS(Data!AA:AA,Data!$AC:$AC,$J295),$I295=2,SUMIFS(Data!AA:AA,Data!$AD:$AD,$J295),$I295=3,SUMIFS(Data!AA:AA,Data!$AD:$AD,$J295))</f>
        <v>0</v>
      </c>
    </row>
    <row r="296" spans="9:15">
      <c r="I296">
        <f t="shared" si="5"/>
        <v>3</v>
      </c>
      <c r="J296" s="115" t="s">
        <v>1112</v>
      </c>
      <c r="K296" s="120" cm="1">
        <f t="array" ref="K296">_xlfn.IFS($I296=0,SUMIFS(Data!F:F,Data!$AB:$AB,$J296),$I296=1,SUMIFS(Data!F:F,Data!$AC:$AC,$J296),$I296=2,SUMIFS(Data!F:F,Data!$AD:$AD,$J296),I296=3,SUMIFS(Data!F:F,Data!$AD:$AD,$J296))/10^6</f>
        <v>0</v>
      </c>
      <c r="L296" s="127" cm="1">
        <f t="array" ref="L296">_xlfn.IFS($I296=0,SUMIFS(Data!X:X,Data!$AB:$AB,$J296),$I296=1,SUMIFS(Data!X:X,Data!$AC:$AC,$J296),$I296=2,SUMIFS(Data!X:X,Data!$AD:$AD,$J296),$I296=3,SUMIFS(Data!X:X,Data!$AD:$AD,$J296))</f>
        <v>0</v>
      </c>
      <c r="M296" s="127" cm="1">
        <f t="array" ref="M296">_xlfn.IFS($I296=0,SUMIFS(Data!Y:Y,Data!$AB:$AB,$J296),$I296=1,SUMIFS(Data!Y:Y,Data!$AC:$AC,$J296),$I296=2,SUMIFS(Data!Y:Y,Data!$AD:$AD,$J296),$I296=3,SUMIFS(Data!Y:Y,Data!$AD:$AD,$J296))</f>
        <v>0</v>
      </c>
      <c r="N296" s="127" cm="1">
        <f t="array" ref="N296">_xlfn.IFS($I296=0,SUMIFS(Data!Z:Z,Data!$AB:$AB,$J296),$I296=1,SUMIFS(Data!Z:Z,Data!$AC:$AC,$J296),$I296=2,SUMIFS(Data!Z:Z,Data!$AD:$AD,$J296),$I296=3,SUMIFS(Data!Z:Z,Data!$AD:$AD,$J296))</f>
        <v>0</v>
      </c>
      <c r="O296" s="127" cm="1">
        <f t="array" ref="O296">_xlfn.IFS($I296=0,SUMIFS(Data!AA:AA,Data!$AB:$AB,$J296),$I296=1,SUMIFS(Data!AA:AA,Data!$AC:$AC,$J296),$I296=2,SUMIFS(Data!AA:AA,Data!$AD:$AD,$J296),$I296=3,SUMIFS(Data!AA:AA,Data!$AD:$AD,$J296))</f>
        <v>0</v>
      </c>
    </row>
    <row r="297" spans="9:15">
      <c r="I297">
        <f t="shared" si="5"/>
        <v>3</v>
      </c>
      <c r="J297" s="116" t="s">
        <v>1114</v>
      </c>
      <c r="K297" s="121" cm="1">
        <f t="array" ref="K297">_xlfn.IFS($I297=0,SUMIFS(Data!F:F,Data!$AB:$AB,$J297),$I297=1,SUMIFS(Data!F:F,Data!$AC:$AC,$J297),$I297=2,SUMIFS(Data!F:F,Data!$AD:$AD,$J297),I297=3,SUMIFS(Data!F:F,Data!$AD:$AD,$J297))/10^6</f>
        <v>0</v>
      </c>
      <c r="L297" s="128" cm="1">
        <f t="array" ref="L297">_xlfn.IFS($I297=0,SUMIFS(Data!X:X,Data!$AB:$AB,$J297),$I297=1,SUMIFS(Data!X:X,Data!$AC:$AC,$J297),$I297=2,SUMIFS(Data!X:X,Data!$AD:$AD,$J297),$I297=3,SUMIFS(Data!X:X,Data!$AD:$AD,$J297))</f>
        <v>0</v>
      </c>
      <c r="M297" s="128" cm="1">
        <f t="array" ref="M297">_xlfn.IFS($I297=0,SUMIFS(Data!Y:Y,Data!$AB:$AB,$J297),$I297=1,SUMIFS(Data!Y:Y,Data!$AC:$AC,$J297),$I297=2,SUMIFS(Data!Y:Y,Data!$AD:$AD,$J297),$I297=3,SUMIFS(Data!Y:Y,Data!$AD:$AD,$J297))</f>
        <v>0</v>
      </c>
      <c r="N297" s="128" cm="1">
        <f t="array" ref="N297">_xlfn.IFS($I297=0,SUMIFS(Data!Z:Z,Data!$AB:$AB,$J297),$I297=1,SUMIFS(Data!Z:Z,Data!$AC:$AC,$J297),$I297=2,SUMIFS(Data!Z:Z,Data!$AD:$AD,$J297),$I297=3,SUMIFS(Data!Z:Z,Data!$AD:$AD,$J297))</f>
        <v>0</v>
      </c>
      <c r="O297" s="128" cm="1">
        <f t="array" ref="O297">_xlfn.IFS($I297=0,SUMIFS(Data!AA:AA,Data!$AB:$AB,$J297),$I297=1,SUMIFS(Data!AA:AA,Data!$AC:$AC,$J297),$I297=2,SUMIFS(Data!AA:AA,Data!$AD:$AD,$J297),$I297=3,SUMIFS(Data!AA:AA,Data!$AD:$AD,$J297))</f>
        <v>0</v>
      </c>
    </row>
    <row r="298" spans="9:15">
      <c r="I298">
        <f t="shared" si="5"/>
        <v>3</v>
      </c>
      <c r="J298" s="115" t="s">
        <v>1116</v>
      </c>
      <c r="K298" s="120" cm="1">
        <f t="array" ref="K298">_xlfn.IFS($I298=0,SUMIFS(Data!F:F,Data!$AB:$AB,$J298),$I298=1,SUMIFS(Data!F:F,Data!$AC:$AC,$J298),$I298=2,SUMIFS(Data!F:F,Data!$AD:$AD,$J298),I298=3,SUMIFS(Data!F:F,Data!$AD:$AD,$J298))/10^6</f>
        <v>0</v>
      </c>
      <c r="L298" s="127" cm="1">
        <f t="array" ref="L298">_xlfn.IFS($I298=0,SUMIFS(Data!X:X,Data!$AB:$AB,$J298),$I298=1,SUMIFS(Data!X:X,Data!$AC:$AC,$J298),$I298=2,SUMIFS(Data!X:X,Data!$AD:$AD,$J298),$I298=3,SUMIFS(Data!X:X,Data!$AD:$AD,$J298))</f>
        <v>0</v>
      </c>
      <c r="M298" s="127" cm="1">
        <f t="array" ref="M298">_xlfn.IFS($I298=0,SUMIFS(Data!Y:Y,Data!$AB:$AB,$J298),$I298=1,SUMIFS(Data!Y:Y,Data!$AC:$AC,$J298),$I298=2,SUMIFS(Data!Y:Y,Data!$AD:$AD,$J298),$I298=3,SUMIFS(Data!Y:Y,Data!$AD:$AD,$J298))</f>
        <v>0</v>
      </c>
      <c r="N298" s="127" cm="1">
        <f t="array" ref="N298">_xlfn.IFS($I298=0,SUMIFS(Data!Z:Z,Data!$AB:$AB,$J298),$I298=1,SUMIFS(Data!Z:Z,Data!$AC:$AC,$J298),$I298=2,SUMIFS(Data!Z:Z,Data!$AD:$AD,$J298),$I298=3,SUMIFS(Data!Z:Z,Data!$AD:$AD,$J298))</f>
        <v>0</v>
      </c>
      <c r="O298" s="127" cm="1">
        <f t="array" ref="O298">_xlfn.IFS($I298=0,SUMIFS(Data!AA:AA,Data!$AB:$AB,$J298),$I298=1,SUMIFS(Data!AA:AA,Data!$AC:$AC,$J298),$I298=2,SUMIFS(Data!AA:AA,Data!$AD:$AD,$J298),$I298=3,SUMIFS(Data!AA:AA,Data!$AD:$AD,$J298))</f>
        <v>0</v>
      </c>
    </row>
    <row r="299" spans="9:15">
      <c r="I299">
        <f t="shared" si="5"/>
        <v>3</v>
      </c>
      <c r="J299" s="116" t="s">
        <v>1118</v>
      </c>
      <c r="K299" s="121" cm="1">
        <f t="array" ref="K299">_xlfn.IFS($I299=0,SUMIFS(Data!F:F,Data!$AB:$AB,$J299),$I299=1,SUMIFS(Data!F:F,Data!$AC:$AC,$J299),$I299=2,SUMIFS(Data!F:F,Data!$AD:$AD,$J299),I299=3,SUMIFS(Data!F:F,Data!$AD:$AD,$J299))/10^6</f>
        <v>0</v>
      </c>
      <c r="L299" s="128" cm="1">
        <f t="array" ref="L299">_xlfn.IFS($I299=0,SUMIFS(Data!X:X,Data!$AB:$AB,$J299),$I299=1,SUMIFS(Data!X:X,Data!$AC:$AC,$J299),$I299=2,SUMIFS(Data!X:X,Data!$AD:$AD,$J299),$I299=3,SUMIFS(Data!X:X,Data!$AD:$AD,$J299))</f>
        <v>0</v>
      </c>
      <c r="M299" s="128" cm="1">
        <f t="array" ref="M299">_xlfn.IFS($I299=0,SUMIFS(Data!Y:Y,Data!$AB:$AB,$J299),$I299=1,SUMIFS(Data!Y:Y,Data!$AC:$AC,$J299),$I299=2,SUMIFS(Data!Y:Y,Data!$AD:$AD,$J299),$I299=3,SUMIFS(Data!Y:Y,Data!$AD:$AD,$J299))</f>
        <v>0</v>
      </c>
      <c r="N299" s="128" cm="1">
        <f t="array" ref="N299">_xlfn.IFS($I299=0,SUMIFS(Data!Z:Z,Data!$AB:$AB,$J299),$I299=1,SUMIFS(Data!Z:Z,Data!$AC:$AC,$J299),$I299=2,SUMIFS(Data!Z:Z,Data!$AD:$AD,$J299),$I299=3,SUMIFS(Data!Z:Z,Data!$AD:$AD,$J299))</f>
        <v>0</v>
      </c>
      <c r="O299" s="128" cm="1">
        <f t="array" ref="O299">_xlfn.IFS($I299=0,SUMIFS(Data!AA:AA,Data!$AB:$AB,$J299),$I299=1,SUMIFS(Data!AA:AA,Data!$AC:$AC,$J299),$I299=2,SUMIFS(Data!AA:AA,Data!$AD:$AD,$J299),$I299=3,SUMIFS(Data!AA:AA,Data!$AD:$AD,$J299))</f>
        <v>0</v>
      </c>
    </row>
    <row r="300" spans="9:15">
      <c r="I300">
        <f t="shared" si="5"/>
        <v>3</v>
      </c>
      <c r="J300" s="115" t="s">
        <v>1120</v>
      </c>
      <c r="K300" s="120" cm="1">
        <f t="array" ref="K300">_xlfn.IFS($I300=0,SUMIFS(Data!F:F,Data!$AB:$AB,$J300),$I300=1,SUMIFS(Data!F:F,Data!$AC:$AC,$J300),$I300=2,SUMIFS(Data!F:F,Data!$AD:$AD,$J300),I300=3,SUMIFS(Data!F:F,Data!$AD:$AD,$J300))/10^6</f>
        <v>0</v>
      </c>
      <c r="L300" s="127" cm="1">
        <f t="array" ref="L300">_xlfn.IFS($I300=0,SUMIFS(Data!X:X,Data!$AB:$AB,$J300),$I300=1,SUMIFS(Data!X:X,Data!$AC:$AC,$J300),$I300=2,SUMIFS(Data!X:X,Data!$AD:$AD,$J300),$I300=3,SUMIFS(Data!X:X,Data!$AD:$AD,$J300))</f>
        <v>0</v>
      </c>
      <c r="M300" s="127" cm="1">
        <f t="array" ref="M300">_xlfn.IFS($I300=0,SUMIFS(Data!Y:Y,Data!$AB:$AB,$J300),$I300=1,SUMIFS(Data!Y:Y,Data!$AC:$AC,$J300),$I300=2,SUMIFS(Data!Y:Y,Data!$AD:$AD,$J300),$I300=3,SUMIFS(Data!Y:Y,Data!$AD:$AD,$J300))</f>
        <v>0</v>
      </c>
      <c r="N300" s="127" cm="1">
        <f t="array" ref="N300">_xlfn.IFS($I300=0,SUMIFS(Data!Z:Z,Data!$AB:$AB,$J300),$I300=1,SUMIFS(Data!Z:Z,Data!$AC:$AC,$J300),$I300=2,SUMIFS(Data!Z:Z,Data!$AD:$AD,$J300),$I300=3,SUMIFS(Data!Z:Z,Data!$AD:$AD,$J300))</f>
        <v>0</v>
      </c>
      <c r="O300" s="127" cm="1">
        <f t="array" ref="O300">_xlfn.IFS($I300=0,SUMIFS(Data!AA:AA,Data!$AB:$AB,$J300),$I300=1,SUMIFS(Data!AA:AA,Data!$AC:$AC,$J300),$I300=2,SUMIFS(Data!AA:AA,Data!$AD:$AD,$J300),$I300=3,SUMIFS(Data!AA:AA,Data!$AD:$AD,$J300))</f>
        <v>0</v>
      </c>
    </row>
    <row r="301" spans="9:15">
      <c r="I301">
        <f t="shared" si="5"/>
        <v>3</v>
      </c>
      <c r="J301" s="116" t="s">
        <v>1122</v>
      </c>
      <c r="K301" s="121" cm="1">
        <f t="array" ref="K301">_xlfn.IFS($I301=0,SUMIFS(Data!F:F,Data!$AB:$AB,$J301),$I301=1,SUMIFS(Data!F:F,Data!$AC:$AC,$J301),$I301=2,SUMIFS(Data!F:F,Data!$AD:$AD,$J301),I301=3,SUMIFS(Data!F:F,Data!$AD:$AD,$J301))/10^6</f>
        <v>0</v>
      </c>
      <c r="L301" s="128" cm="1">
        <f t="array" ref="L301">_xlfn.IFS($I301=0,SUMIFS(Data!X:X,Data!$AB:$AB,$J301),$I301=1,SUMIFS(Data!X:X,Data!$AC:$AC,$J301),$I301=2,SUMIFS(Data!X:X,Data!$AD:$AD,$J301),$I301=3,SUMIFS(Data!X:X,Data!$AD:$AD,$J301))</f>
        <v>0</v>
      </c>
      <c r="M301" s="128" cm="1">
        <f t="array" ref="M301">_xlfn.IFS($I301=0,SUMIFS(Data!Y:Y,Data!$AB:$AB,$J301),$I301=1,SUMIFS(Data!Y:Y,Data!$AC:$AC,$J301),$I301=2,SUMIFS(Data!Y:Y,Data!$AD:$AD,$J301),$I301=3,SUMIFS(Data!Y:Y,Data!$AD:$AD,$J301))</f>
        <v>0</v>
      </c>
      <c r="N301" s="128" cm="1">
        <f t="array" ref="N301">_xlfn.IFS($I301=0,SUMIFS(Data!Z:Z,Data!$AB:$AB,$J301),$I301=1,SUMIFS(Data!Z:Z,Data!$AC:$AC,$J301),$I301=2,SUMIFS(Data!Z:Z,Data!$AD:$AD,$J301),$I301=3,SUMIFS(Data!Z:Z,Data!$AD:$AD,$J301))</f>
        <v>0</v>
      </c>
      <c r="O301" s="128" cm="1">
        <f t="array" ref="O301">_xlfn.IFS($I301=0,SUMIFS(Data!AA:AA,Data!$AB:$AB,$J301),$I301=1,SUMIFS(Data!AA:AA,Data!$AC:$AC,$J301),$I301=2,SUMIFS(Data!AA:AA,Data!$AD:$AD,$J301),$I301=3,SUMIFS(Data!AA:AA,Data!$AD:$AD,$J301))</f>
        <v>0</v>
      </c>
    </row>
    <row r="302" spans="9:15">
      <c r="I302">
        <f t="shared" si="5"/>
        <v>3</v>
      </c>
      <c r="J302" s="115" t="s">
        <v>1094</v>
      </c>
      <c r="K302" s="120" cm="1">
        <f t="array" ref="K302">_xlfn.IFS($I302=0,SUMIFS(Data!F:F,Data!$AB:$AB,$J302),$I302=1,SUMIFS(Data!F:F,Data!$AC:$AC,$J302),$I302=2,SUMIFS(Data!F:F,Data!$AD:$AD,$J302),I302=3,SUMIFS(Data!F:F,Data!$AD:$AD,$J302))/10^6</f>
        <v>0</v>
      </c>
      <c r="L302" s="127" cm="1">
        <f t="array" ref="L302">_xlfn.IFS($I302=0,SUMIFS(Data!X:X,Data!$AB:$AB,$J302),$I302=1,SUMIFS(Data!X:X,Data!$AC:$AC,$J302),$I302=2,SUMIFS(Data!X:X,Data!$AD:$AD,$J302),$I302=3,SUMIFS(Data!X:X,Data!$AD:$AD,$J302))</f>
        <v>0</v>
      </c>
      <c r="M302" s="127" cm="1">
        <f t="array" ref="M302">_xlfn.IFS($I302=0,SUMIFS(Data!Y:Y,Data!$AB:$AB,$J302),$I302=1,SUMIFS(Data!Y:Y,Data!$AC:$AC,$J302),$I302=2,SUMIFS(Data!Y:Y,Data!$AD:$AD,$J302),$I302=3,SUMIFS(Data!Y:Y,Data!$AD:$AD,$J302))</f>
        <v>0</v>
      </c>
      <c r="N302" s="127" cm="1">
        <f t="array" ref="N302">_xlfn.IFS($I302=0,SUMIFS(Data!Z:Z,Data!$AB:$AB,$J302),$I302=1,SUMIFS(Data!Z:Z,Data!$AC:$AC,$J302),$I302=2,SUMIFS(Data!Z:Z,Data!$AD:$AD,$J302),$I302=3,SUMIFS(Data!Z:Z,Data!$AD:$AD,$J302))</f>
        <v>0</v>
      </c>
      <c r="O302" s="127" cm="1">
        <f t="array" ref="O302">_xlfn.IFS($I302=0,SUMIFS(Data!AA:AA,Data!$AB:$AB,$J302),$I302=1,SUMIFS(Data!AA:AA,Data!$AC:$AC,$J302),$I302=2,SUMIFS(Data!AA:AA,Data!$AD:$AD,$J302),$I302=3,SUMIFS(Data!AA:AA,Data!$AD:$AD,$J302))</f>
        <v>0</v>
      </c>
    </row>
    <row r="303" spans="9:15">
      <c r="I303">
        <f t="shared" si="5"/>
        <v>3</v>
      </c>
      <c r="J303" s="116" t="s">
        <v>1096</v>
      </c>
      <c r="K303" s="121" cm="1">
        <f t="array" ref="K303">_xlfn.IFS($I303=0,SUMIFS(Data!F:F,Data!$AB:$AB,$J303),$I303=1,SUMIFS(Data!F:F,Data!$AC:$AC,$J303),$I303=2,SUMIFS(Data!F:F,Data!$AD:$AD,$J303),I303=3,SUMIFS(Data!F:F,Data!$AD:$AD,$J303))/10^6</f>
        <v>0</v>
      </c>
      <c r="L303" s="128" cm="1">
        <f t="array" ref="L303">_xlfn.IFS($I303=0,SUMIFS(Data!X:X,Data!$AB:$AB,$J303),$I303=1,SUMIFS(Data!X:X,Data!$AC:$AC,$J303),$I303=2,SUMIFS(Data!X:X,Data!$AD:$AD,$J303),$I303=3,SUMIFS(Data!X:X,Data!$AD:$AD,$J303))</f>
        <v>0</v>
      </c>
      <c r="M303" s="128" cm="1">
        <f t="array" ref="M303">_xlfn.IFS($I303=0,SUMIFS(Data!Y:Y,Data!$AB:$AB,$J303),$I303=1,SUMIFS(Data!Y:Y,Data!$AC:$AC,$J303),$I303=2,SUMIFS(Data!Y:Y,Data!$AD:$AD,$J303),$I303=3,SUMIFS(Data!Y:Y,Data!$AD:$AD,$J303))</f>
        <v>0</v>
      </c>
      <c r="N303" s="128" cm="1">
        <f t="array" ref="N303">_xlfn.IFS($I303=0,SUMIFS(Data!Z:Z,Data!$AB:$AB,$J303),$I303=1,SUMIFS(Data!Z:Z,Data!$AC:$AC,$J303),$I303=2,SUMIFS(Data!Z:Z,Data!$AD:$AD,$J303),$I303=3,SUMIFS(Data!Z:Z,Data!$AD:$AD,$J303))</f>
        <v>0</v>
      </c>
      <c r="O303" s="128" cm="1">
        <f t="array" ref="O303">_xlfn.IFS($I303=0,SUMIFS(Data!AA:AA,Data!$AB:$AB,$J303),$I303=1,SUMIFS(Data!AA:AA,Data!$AC:$AC,$J303),$I303=2,SUMIFS(Data!AA:AA,Data!$AD:$AD,$J303),$I303=3,SUMIFS(Data!AA:AA,Data!$AD:$AD,$J303))</f>
        <v>0</v>
      </c>
    </row>
    <row r="304" spans="9:15">
      <c r="I304">
        <f t="shared" si="5"/>
        <v>3</v>
      </c>
      <c r="J304" s="115" t="s">
        <v>1098</v>
      </c>
      <c r="K304" s="120" cm="1">
        <f t="array" ref="K304">_xlfn.IFS($I304=0,SUMIFS(Data!F:F,Data!$AB:$AB,$J304),$I304=1,SUMIFS(Data!F:F,Data!$AC:$AC,$J304),$I304=2,SUMIFS(Data!F:F,Data!$AD:$AD,$J304),I304=3,SUMIFS(Data!F:F,Data!$AD:$AD,$J304))/10^6</f>
        <v>0</v>
      </c>
      <c r="L304" s="127" cm="1">
        <f t="array" ref="L304">_xlfn.IFS($I304=0,SUMIFS(Data!X:X,Data!$AB:$AB,$J304),$I304=1,SUMIFS(Data!X:X,Data!$AC:$AC,$J304),$I304=2,SUMIFS(Data!X:X,Data!$AD:$AD,$J304),$I304=3,SUMIFS(Data!X:X,Data!$AD:$AD,$J304))</f>
        <v>0</v>
      </c>
      <c r="M304" s="127" cm="1">
        <f t="array" ref="M304">_xlfn.IFS($I304=0,SUMIFS(Data!Y:Y,Data!$AB:$AB,$J304),$I304=1,SUMIFS(Data!Y:Y,Data!$AC:$AC,$J304),$I304=2,SUMIFS(Data!Y:Y,Data!$AD:$AD,$J304),$I304=3,SUMIFS(Data!Y:Y,Data!$AD:$AD,$J304))</f>
        <v>0</v>
      </c>
      <c r="N304" s="127" cm="1">
        <f t="array" ref="N304">_xlfn.IFS($I304=0,SUMIFS(Data!Z:Z,Data!$AB:$AB,$J304),$I304=1,SUMIFS(Data!Z:Z,Data!$AC:$AC,$J304),$I304=2,SUMIFS(Data!Z:Z,Data!$AD:$AD,$J304),$I304=3,SUMIFS(Data!Z:Z,Data!$AD:$AD,$J304))</f>
        <v>0</v>
      </c>
      <c r="O304" s="127" cm="1">
        <f t="array" ref="O304">_xlfn.IFS($I304=0,SUMIFS(Data!AA:AA,Data!$AB:$AB,$J304),$I304=1,SUMIFS(Data!AA:AA,Data!$AC:$AC,$J304),$I304=2,SUMIFS(Data!AA:AA,Data!$AD:$AD,$J304),$I304=3,SUMIFS(Data!AA:AA,Data!$AD:$AD,$J304))</f>
        <v>0</v>
      </c>
    </row>
    <row r="305" spans="9:15">
      <c r="I305">
        <f t="shared" si="5"/>
        <v>3</v>
      </c>
      <c r="J305" s="116" t="s">
        <v>1100</v>
      </c>
      <c r="K305" s="121" cm="1">
        <f t="array" ref="K305">_xlfn.IFS($I305=0,SUMIFS(Data!F:F,Data!$AB:$AB,$J305),$I305=1,SUMIFS(Data!F:F,Data!$AC:$AC,$J305),$I305=2,SUMIFS(Data!F:F,Data!$AD:$AD,$J305),I305=3,SUMIFS(Data!F:F,Data!$AD:$AD,$J305))/10^6</f>
        <v>0</v>
      </c>
      <c r="L305" s="128" cm="1">
        <f t="array" ref="L305">_xlfn.IFS($I305=0,SUMIFS(Data!X:X,Data!$AB:$AB,$J305),$I305=1,SUMIFS(Data!X:X,Data!$AC:$AC,$J305),$I305=2,SUMIFS(Data!X:X,Data!$AD:$AD,$J305),$I305=3,SUMIFS(Data!X:X,Data!$AD:$AD,$J305))</f>
        <v>0</v>
      </c>
      <c r="M305" s="128" cm="1">
        <f t="array" ref="M305">_xlfn.IFS($I305=0,SUMIFS(Data!Y:Y,Data!$AB:$AB,$J305),$I305=1,SUMIFS(Data!Y:Y,Data!$AC:$AC,$J305),$I305=2,SUMIFS(Data!Y:Y,Data!$AD:$AD,$J305),$I305=3,SUMIFS(Data!Y:Y,Data!$AD:$AD,$J305))</f>
        <v>0</v>
      </c>
      <c r="N305" s="128" cm="1">
        <f t="array" ref="N305">_xlfn.IFS($I305=0,SUMIFS(Data!Z:Z,Data!$AB:$AB,$J305),$I305=1,SUMIFS(Data!Z:Z,Data!$AC:$AC,$J305),$I305=2,SUMIFS(Data!Z:Z,Data!$AD:$AD,$J305),$I305=3,SUMIFS(Data!Z:Z,Data!$AD:$AD,$J305))</f>
        <v>0</v>
      </c>
      <c r="O305" s="128" cm="1">
        <f t="array" ref="O305">_xlfn.IFS($I305=0,SUMIFS(Data!AA:AA,Data!$AB:$AB,$J305),$I305=1,SUMIFS(Data!AA:AA,Data!$AC:$AC,$J305),$I305=2,SUMIFS(Data!AA:AA,Data!$AD:$AD,$J305),$I305=3,SUMIFS(Data!AA:AA,Data!$AD:$AD,$J305))</f>
        <v>0</v>
      </c>
    </row>
    <row r="306" spans="9:15">
      <c r="I306">
        <f t="shared" si="5"/>
        <v>3</v>
      </c>
      <c r="J306" s="115" t="s">
        <v>1104</v>
      </c>
      <c r="K306" s="120" cm="1">
        <f t="array" ref="K306">_xlfn.IFS($I306=0,SUMIFS(Data!F:F,Data!$AB:$AB,$J306),$I306=1,SUMIFS(Data!F:F,Data!$AC:$AC,$J306),$I306=2,SUMIFS(Data!F:F,Data!$AD:$AD,$J306),I306=3,SUMIFS(Data!F:F,Data!$AD:$AD,$J306))/10^6</f>
        <v>0</v>
      </c>
      <c r="L306" s="127" cm="1">
        <f t="array" ref="L306">_xlfn.IFS($I306=0,SUMIFS(Data!X:X,Data!$AB:$AB,$J306),$I306=1,SUMIFS(Data!X:X,Data!$AC:$AC,$J306),$I306=2,SUMIFS(Data!X:X,Data!$AD:$AD,$J306),$I306=3,SUMIFS(Data!X:X,Data!$AD:$AD,$J306))</f>
        <v>0</v>
      </c>
      <c r="M306" s="127" cm="1">
        <f t="array" ref="M306">_xlfn.IFS($I306=0,SUMIFS(Data!Y:Y,Data!$AB:$AB,$J306),$I306=1,SUMIFS(Data!Y:Y,Data!$AC:$AC,$J306),$I306=2,SUMIFS(Data!Y:Y,Data!$AD:$AD,$J306),$I306=3,SUMIFS(Data!Y:Y,Data!$AD:$AD,$J306))</f>
        <v>0</v>
      </c>
      <c r="N306" s="127" cm="1">
        <f t="array" ref="N306">_xlfn.IFS($I306=0,SUMIFS(Data!Z:Z,Data!$AB:$AB,$J306),$I306=1,SUMIFS(Data!Z:Z,Data!$AC:$AC,$J306),$I306=2,SUMIFS(Data!Z:Z,Data!$AD:$AD,$J306),$I306=3,SUMIFS(Data!Z:Z,Data!$AD:$AD,$J306))</f>
        <v>0</v>
      </c>
      <c r="O306" s="127" cm="1">
        <f t="array" ref="O306">_xlfn.IFS($I306=0,SUMIFS(Data!AA:AA,Data!$AB:$AB,$J306),$I306=1,SUMIFS(Data!AA:AA,Data!$AC:$AC,$J306),$I306=2,SUMIFS(Data!AA:AA,Data!$AD:$AD,$J306),$I306=3,SUMIFS(Data!AA:AA,Data!$AD:$AD,$J306))</f>
        <v>0</v>
      </c>
    </row>
    <row r="307" spans="9:15">
      <c r="I307">
        <f t="shared" si="5"/>
        <v>3</v>
      </c>
      <c r="J307" s="116" t="s">
        <v>1106</v>
      </c>
      <c r="K307" s="121" cm="1">
        <f t="array" ref="K307">_xlfn.IFS($I307=0,SUMIFS(Data!F:F,Data!$AB:$AB,$J307),$I307=1,SUMIFS(Data!F:F,Data!$AC:$AC,$J307),$I307=2,SUMIFS(Data!F:F,Data!$AD:$AD,$J307),I307=3,SUMIFS(Data!F:F,Data!$AD:$AD,$J307))/10^6</f>
        <v>0</v>
      </c>
      <c r="L307" s="128" cm="1">
        <f t="array" ref="L307">_xlfn.IFS($I307=0,SUMIFS(Data!X:X,Data!$AB:$AB,$J307),$I307=1,SUMIFS(Data!X:X,Data!$AC:$AC,$J307),$I307=2,SUMIFS(Data!X:X,Data!$AD:$AD,$J307),$I307=3,SUMIFS(Data!X:X,Data!$AD:$AD,$J307))</f>
        <v>0</v>
      </c>
      <c r="M307" s="128" cm="1">
        <f t="array" ref="M307">_xlfn.IFS($I307=0,SUMIFS(Data!Y:Y,Data!$AB:$AB,$J307),$I307=1,SUMIFS(Data!Y:Y,Data!$AC:$AC,$J307),$I307=2,SUMIFS(Data!Y:Y,Data!$AD:$AD,$J307),$I307=3,SUMIFS(Data!Y:Y,Data!$AD:$AD,$J307))</f>
        <v>0</v>
      </c>
      <c r="N307" s="128" cm="1">
        <f t="array" ref="N307">_xlfn.IFS($I307=0,SUMIFS(Data!Z:Z,Data!$AB:$AB,$J307),$I307=1,SUMIFS(Data!Z:Z,Data!$AC:$AC,$J307),$I307=2,SUMIFS(Data!Z:Z,Data!$AD:$AD,$J307),$I307=3,SUMIFS(Data!Z:Z,Data!$AD:$AD,$J307))</f>
        <v>0</v>
      </c>
      <c r="O307" s="128" cm="1">
        <f t="array" ref="O307">_xlfn.IFS($I307=0,SUMIFS(Data!AA:AA,Data!$AB:$AB,$J307),$I307=1,SUMIFS(Data!AA:AA,Data!$AC:$AC,$J307),$I307=2,SUMIFS(Data!AA:AA,Data!$AD:$AD,$J307),$I307=3,SUMIFS(Data!AA:AA,Data!$AD:$AD,$J307))</f>
        <v>0</v>
      </c>
    </row>
    <row r="308" spans="9:15">
      <c r="I308">
        <f t="shared" si="5"/>
        <v>3</v>
      </c>
      <c r="J308" s="115" t="s">
        <v>1108</v>
      </c>
      <c r="K308" s="120" cm="1">
        <f t="array" ref="K308">_xlfn.IFS($I308=0,SUMIFS(Data!F:F,Data!$AB:$AB,$J308),$I308=1,SUMIFS(Data!F:F,Data!$AC:$AC,$J308),$I308=2,SUMIFS(Data!F:F,Data!$AD:$AD,$J308),I308=3,SUMIFS(Data!F:F,Data!$AD:$AD,$J308))/10^6</f>
        <v>0</v>
      </c>
      <c r="L308" s="127" cm="1">
        <f t="array" ref="L308">_xlfn.IFS($I308=0,SUMIFS(Data!X:X,Data!$AB:$AB,$J308),$I308=1,SUMIFS(Data!X:X,Data!$AC:$AC,$J308),$I308=2,SUMIFS(Data!X:X,Data!$AD:$AD,$J308),$I308=3,SUMIFS(Data!X:X,Data!$AD:$AD,$J308))</f>
        <v>0</v>
      </c>
      <c r="M308" s="127" cm="1">
        <f t="array" ref="M308">_xlfn.IFS($I308=0,SUMIFS(Data!Y:Y,Data!$AB:$AB,$J308),$I308=1,SUMIFS(Data!Y:Y,Data!$AC:$AC,$J308),$I308=2,SUMIFS(Data!Y:Y,Data!$AD:$AD,$J308),$I308=3,SUMIFS(Data!Y:Y,Data!$AD:$AD,$J308))</f>
        <v>0</v>
      </c>
      <c r="N308" s="127" cm="1">
        <f t="array" ref="N308">_xlfn.IFS($I308=0,SUMIFS(Data!Z:Z,Data!$AB:$AB,$J308),$I308=1,SUMIFS(Data!Z:Z,Data!$AC:$AC,$J308),$I308=2,SUMIFS(Data!Z:Z,Data!$AD:$AD,$J308),$I308=3,SUMIFS(Data!Z:Z,Data!$AD:$AD,$J308))</f>
        <v>0</v>
      </c>
      <c r="O308" s="127" cm="1">
        <f t="array" ref="O308">_xlfn.IFS($I308=0,SUMIFS(Data!AA:AA,Data!$AB:$AB,$J308),$I308=1,SUMIFS(Data!AA:AA,Data!$AC:$AC,$J308),$I308=2,SUMIFS(Data!AA:AA,Data!$AD:$AD,$J308),$I308=3,SUMIFS(Data!AA:AA,Data!$AD:$AD,$J308))</f>
        <v>0</v>
      </c>
    </row>
    <row r="309" spans="9:15">
      <c r="I309">
        <f t="shared" si="5"/>
        <v>1</v>
      </c>
      <c r="J309" s="133" t="s">
        <v>361</v>
      </c>
      <c r="K309" s="134" cm="1">
        <f t="array" ref="K309">_xlfn.IFS($I309=0,SUMIFS(Data!F:F,Data!$AB:$AB,$J309),$I309=1,SUMIFS(Data!F:F,Data!$AC:$AC,$J309),$I309=2,SUMIFS(Data!F:F,Data!$AD:$AD,$J309),I309=3,SUMIFS(Data!F:F,Data!$AD:$AD,$J309))/10^6</f>
        <v>0</v>
      </c>
      <c r="L309" s="135" cm="1">
        <f t="array" ref="L309">_xlfn.IFS($I309=0,SUMIFS(Data!X:X,Data!$AB:$AB,$J309),$I309=1,SUMIFS(Data!X:X,Data!$AC:$AC,$J309),$I309=2,SUMIFS(Data!X:X,Data!$AD:$AD,$J309),$I309=3,SUMIFS(Data!X:X,Data!$AD:$AD,$J309))</f>
        <v>0</v>
      </c>
      <c r="M309" s="135" cm="1">
        <f t="array" ref="M309">_xlfn.IFS($I309=0,SUMIFS(Data!Y:Y,Data!$AB:$AB,$J309),$I309=1,SUMIFS(Data!Y:Y,Data!$AC:$AC,$J309),$I309=2,SUMIFS(Data!Y:Y,Data!$AD:$AD,$J309),$I309=3,SUMIFS(Data!Y:Y,Data!$AD:$AD,$J309))</f>
        <v>0</v>
      </c>
      <c r="N309" s="135" cm="1">
        <f t="array" ref="N309">_xlfn.IFS($I309=0,SUMIFS(Data!Z:Z,Data!$AB:$AB,$J309),$I309=1,SUMIFS(Data!Z:Z,Data!$AC:$AC,$J309),$I309=2,SUMIFS(Data!Z:Z,Data!$AD:$AD,$J309),$I309=3,SUMIFS(Data!Z:Z,Data!$AD:$AD,$J309))</f>
        <v>0</v>
      </c>
      <c r="O309" s="135" cm="1">
        <f t="array" ref="O309">_xlfn.IFS($I309=0,SUMIFS(Data!AA:AA,Data!$AB:$AB,$J309),$I309=1,SUMIFS(Data!AA:AA,Data!$AC:$AC,$J309),$I309=2,SUMIFS(Data!AA:AA,Data!$AD:$AD,$J309),$I309=3,SUMIFS(Data!AA:AA,Data!$AD:$AD,$J309))</f>
        <v>0</v>
      </c>
    </row>
    <row r="310" spans="9:15">
      <c r="I310">
        <f t="shared" si="5"/>
        <v>1</v>
      </c>
      <c r="J310" s="133" t="s">
        <v>362</v>
      </c>
      <c r="K310" s="134" cm="1">
        <f t="array" ref="K310">_xlfn.IFS($I310=0,SUMIFS(Data!F:F,Data!$AB:$AB,$J310),$I310=1,SUMIFS(Data!F:F,Data!$AC:$AC,$J310),$I310=2,SUMIFS(Data!F:F,Data!$AD:$AD,$J310),I310=3,SUMIFS(Data!F:F,Data!$AD:$AD,$J310))/10^6</f>
        <v>0</v>
      </c>
      <c r="L310" s="135" cm="1">
        <f t="array" ref="L310">_xlfn.IFS($I310=0,SUMIFS(Data!X:X,Data!$AB:$AB,$J310),$I310=1,SUMIFS(Data!X:X,Data!$AC:$AC,$J310),$I310=2,SUMIFS(Data!X:X,Data!$AD:$AD,$J310),$I310=3,SUMIFS(Data!X:X,Data!$AD:$AD,$J310))</f>
        <v>0</v>
      </c>
      <c r="M310" s="135" cm="1">
        <f t="array" ref="M310">_xlfn.IFS($I310=0,SUMIFS(Data!Y:Y,Data!$AB:$AB,$J310),$I310=1,SUMIFS(Data!Y:Y,Data!$AC:$AC,$J310),$I310=2,SUMIFS(Data!Y:Y,Data!$AD:$AD,$J310),$I310=3,SUMIFS(Data!Y:Y,Data!$AD:$AD,$J310))</f>
        <v>0</v>
      </c>
      <c r="N310" s="135" cm="1">
        <f t="array" ref="N310">_xlfn.IFS($I310=0,SUMIFS(Data!Z:Z,Data!$AB:$AB,$J310),$I310=1,SUMIFS(Data!Z:Z,Data!$AC:$AC,$J310),$I310=2,SUMIFS(Data!Z:Z,Data!$AD:$AD,$J310),$I310=3,SUMIFS(Data!Z:Z,Data!$AD:$AD,$J310))</f>
        <v>0</v>
      </c>
      <c r="O310" s="135" cm="1">
        <f t="array" ref="O310">_xlfn.IFS($I310=0,SUMIFS(Data!AA:AA,Data!$AB:$AB,$J310),$I310=1,SUMIFS(Data!AA:AA,Data!$AC:$AC,$J310),$I310=2,SUMIFS(Data!AA:AA,Data!$AD:$AD,$J310),$I310=3,SUMIFS(Data!AA:AA,Data!$AD:$AD,$J310))</f>
        <v>0</v>
      </c>
    </row>
    <row r="311" spans="9:15">
      <c r="I311">
        <f t="shared" si="5"/>
        <v>3</v>
      </c>
      <c r="J311" s="116" t="s">
        <v>1126</v>
      </c>
      <c r="K311" s="121" cm="1">
        <f t="array" ref="K311">_xlfn.IFS($I311=0,SUMIFS(Data!F:F,Data!$AB:$AB,$J311),$I311=1,SUMIFS(Data!F:F,Data!$AC:$AC,$J311),$I311=2,SUMIFS(Data!F:F,Data!$AD:$AD,$J311),I311=3,SUMIFS(Data!F:F,Data!$AD:$AD,$J311))/10^6</f>
        <v>0</v>
      </c>
      <c r="L311" s="128" cm="1">
        <f t="array" ref="L311">_xlfn.IFS($I311=0,SUMIFS(Data!X:X,Data!$AB:$AB,$J311),$I311=1,SUMIFS(Data!X:X,Data!$AC:$AC,$J311),$I311=2,SUMIFS(Data!X:X,Data!$AD:$AD,$J311),$I311=3,SUMIFS(Data!X:X,Data!$AD:$AD,$J311))</f>
        <v>0</v>
      </c>
      <c r="M311" s="128" cm="1">
        <f t="array" ref="M311">_xlfn.IFS($I311=0,SUMIFS(Data!Y:Y,Data!$AB:$AB,$J311),$I311=1,SUMIFS(Data!Y:Y,Data!$AC:$AC,$J311),$I311=2,SUMIFS(Data!Y:Y,Data!$AD:$AD,$J311),$I311=3,SUMIFS(Data!Y:Y,Data!$AD:$AD,$J311))</f>
        <v>0</v>
      </c>
      <c r="N311" s="128" cm="1">
        <f t="array" ref="N311">_xlfn.IFS($I311=0,SUMIFS(Data!Z:Z,Data!$AB:$AB,$J311),$I311=1,SUMIFS(Data!Z:Z,Data!$AC:$AC,$J311),$I311=2,SUMIFS(Data!Z:Z,Data!$AD:$AD,$J311),$I311=3,SUMIFS(Data!Z:Z,Data!$AD:$AD,$J311))</f>
        <v>0</v>
      </c>
      <c r="O311" s="128" cm="1">
        <f t="array" ref="O311">_xlfn.IFS($I311=0,SUMIFS(Data!AA:AA,Data!$AB:$AB,$J311),$I311=1,SUMIFS(Data!AA:AA,Data!$AC:$AC,$J311),$I311=2,SUMIFS(Data!AA:AA,Data!$AD:$AD,$J311),$I311=3,SUMIFS(Data!AA:AA,Data!$AD:$AD,$J311))</f>
        <v>0</v>
      </c>
    </row>
    <row r="312" spans="9:15">
      <c r="I312">
        <f t="shared" si="5"/>
        <v>3</v>
      </c>
      <c r="J312" s="115" t="s">
        <v>1128</v>
      </c>
      <c r="K312" s="120" cm="1">
        <f t="array" ref="K312">_xlfn.IFS($I312=0,SUMIFS(Data!F:F,Data!$AB:$AB,$J312),$I312=1,SUMIFS(Data!F:F,Data!$AC:$AC,$J312),$I312=2,SUMIFS(Data!F:F,Data!$AD:$AD,$J312),I312=3,SUMIFS(Data!F:F,Data!$AD:$AD,$J312))/10^6</f>
        <v>0</v>
      </c>
      <c r="L312" s="127" cm="1">
        <f t="array" ref="L312">_xlfn.IFS($I312=0,SUMIFS(Data!X:X,Data!$AB:$AB,$J312),$I312=1,SUMIFS(Data!X:X,Data!$AC:$AC,$J312),$I312=2,SUMIFS(Data!X:X,Data!$AD:$AD,$J312),$I312=3,SUMIFS(Data!X:X,Data!$AD:$AD,$J312))</f>
        <v>0</v>
      </c>
      <c r="M312" s="127" cm="1">
        <f t="array" ref="M312">_xlfn.IFS($I312=0,SUMIFS(Data!Y:Y,Data!$AB:$AB,$J312),$I312=1,SUMIFS(Data!Y:Y,Data!$AC:$AC,$J312),$I312=2,SUMIFS(Data!Y:Y,Data!$AD:$AD,$J312),$I312=3,SUMIFS(Data!Y:Y,Data!$AD:$AD,$J312))</f>
        <v>0</v>
      </c>
      <c r="N312" s="127" cm="1">
        <f t="array" ref="N312">_xlfn.IFS($I312=0,SUMIFS(Data!Z:Z,Data!$AB:$AB,$J312),$I312=1,SUMIFS(Data!Z:Z,Data!$AC:$AC,$J312),$I312=2,SUMIFS(Data!Z:Z,Data!$AD:$AD,$J312),$I312=3,SUMIFS(Data!Z:Z,Data!$AD:$AD,$J312))</f>
        <v>0</v>
      </c>
      <c r="O312" s="127" cm="1">
        <f t="array" ref="O312">_xlfn.IFS($I312=0,SUMIFS(Data!AA:AA,Data!$AB:$AB,$J312),$I312=1,SUMIFS(Data!AA:AA,Data!$AC:$AC,$J312),$I312=2,SUMIFS(Data!AA:AA,Data!$AD:$AD,$J312),$I312=3,SUMIFS(Data!AA:AA,Data!$AD:$AD,$J312))</f>
        <v>0</v>
      </c>
    </row>
    <row r="313" spans="9:15">
      <c r="I313">
        <f t="shared" si="5"/>
        <v>3</v>
      </c>
      <c r="J313" s="116" t="s">
        <v>1130</v>
      </c>
      <c r="K313" s="121" cm="1">
        <f t="array" ref="K313">_xlfn.IFS($I313=0,SUMIFS(Data!F:F,Data!$AB:$AB,$J313),$I313=1,SUMIFS(Data!F:F,Data!$AC:$AC,$J313),$I313=2,SUMIFS(Data!F:F,Data!$AD:$AD,$J313),I313=3,SUMIFS(Data!F:F,Data!$AD:$AD,$J313))/10^6</f>
        <v>0</v>
      </c>
      <c r="L313" s="128" cm="1">
        <f t="array" ref="L313">_xlfn.IFS($I313=0,SUMIFS(Data!X:X,Data!$AB:$AB,$J313),$I313=1,SUMIFS(Data!X:X,Data!$AC:$AC,$J313),$I313=2,SUMIFS(Data!X:X,Data!$AD:$AD,$J313),$I313=3,SUMIFS(Data!X:X,Data!$AD:$AD,$J313))</f>
        <v>0</v>
      </c>
      <c r="M313" s="128" cm="1">
        <f t="array" ref="M313">_xlfn.IFS($I313=0,SUMIFS(Data!Y:Y,Data!$AB:$AB,$J313),$I313=1,SUMIFS(Data!Y:Y,Data!$AC:$AC,$J313),$I313=2,SUMIFS(Data!Y:Y,Data!$AD:$AD,$J313),$I313=3,SUMIFS(Data!Y:Y,Data!$AD:$AD,$J313))</f>
        <v>0</v>
      </c>
      <c r="N313" s="128" cm="1">
        <f t="array" ref="N313">_xlfn.IFS($I313=0,SUMIFS(Data!Z:Z,Data!$AB:$AB,$J313),$I313=1,SUMIFS(Data!Z:Z,Data!$AC:$AC,$J313),$I313=2,SUMIFS(Data!Z:Z,Data!$AD:$AD,$J313),$I313=3,SUMIFS(Data!Z:Z,Data!$AD:$AD,$J313))</f>
        <v>0</v>
      </c>
      <c r="O313" s="128" cm="1">
        <f t="array" ref="O313">_xlfn.IFS($I313=0,SUMIFS(Data!AA:AA,Data!$AB:$AB,$J313),$I313=1,SUMIFS(Data!AA:AA,Data!$AC:$AC,$J313),$I313=2,SUMIFS(Data!AA:AA,Data!$AD:$AD,$J313),$I313=3,SUMIFS(Data!AA:AA,Data!$AD:$AD,$J313))</f>
        <v>0</v>
      </c>
    </row>
    <row r="314" spans="9:15" ht="15" thickBot="1">
      <c r="I314">
        <f t="shared" si="5"/>
        <v>3</v>
      </c>
      <c r="J314" s="115" t="s">
        <v>1132</v>
      </c>
      <c r="K314" s="120" cm="1">
        <f t="array" ref="K314">_xlfn.IFS($I314=0,SUMIFS(Data!F:F,Data!$AB:$AB,$J314),$I314=1,SUMIFS(Data!F:F,Data!$AC:$AC,$J314),$I314=2,SUMIFS(Data!F:F,Data!$AD:$AD,$J314),I314=3,SUMIFS(Data!F:F,Data!$AD:$AD,$J314))/10^6</f>
        <v>0</v>
      </c>
      <c r="L314" s="127" cm="1">
        <f t="array" ref="L314">_xlfn.IFS($I314=0,SUMIFS(Data!X:X,Data!$AB:$AB,$J314),$I314=1,SUMIFS(Data!X:X,Data!$AC:$AC,$J314),$I314=2,SUMIFS(Data!X:X,Data!$AD:$AD,$J314),$I314=3,SUMIFS(Data!X:X,Data!$AD:$AD,$J314))</f>
        <v>0</v>
      </c>
      <c r="M314" s="127" cm="1">
        <f t="array" ref="M314">_xlfn.IFS($I314=0,SUMIFS(Data!Y:Y,Data!$AB:$AB,$J314),$I314=1,SUMIFS(Data!Y:Y,Data!$AC:$AC,$J314),$I314=2,SUMIFS(Data!Y:Y,Data!$AD:$AD,$J314),$I314=3,SUMIFS(Data!Y:Y,Data!$AD:$AD,$J314))</f>
        <v>0</v>
      </c>
      <c r="N314" s="127" cm="1">
        <f t="array" ref="N314">_xlfn.IFS($I314=0,SUMIFS(Data!Z:Z,Data!$AB:$AB,$J314),$I314=1,SUMIFS(Data!Z:Z,Data!$AC:$AC,$J314),$I314=2,SUMIFS(Data!Z:Z,Data!$AD:$AD,$J314),$I314=3,SUMIFS(Data!Z:Z,Data!$AD:$AD,$J314))</f>
        <v>0</v>
      </c>
      <c r="O314" s="127" cm="1">
        <f t="array" ref="O314">_xlfn.IFS($I314=0,SUMIFS(Data!AA:AA,Data!$AB:$AB,$J314),$I314=1,SUMIFS(Data!AA:AA,Data!$AC:$AC,$J314),$I314=2,SUMIFS(Data!AA:AA,Data!$AD:$AD,$J314),$I314=3,SUMIFS(Data!AA:AA,Data!$AD:$AD,$J314))</f>
        <v>0</v>
      </c>
    </row>
    <row r="315" spans="9:15" ht="15" thickTop="1">
      <c r="I315">
        <f t="shared" si="5"/>
        <v>0</v>
      </c>
      <c r="J315" s="118" t="s">
        <v>10</v>
      </c>
      <c r="K315" s="130" cm="1">
        <f t="array" ref="K315">_xlfn.IFS($I315=0,SUMIFS(Data!F:F,Data!$AB:$AB,$J315),$I315=1,SUMIFS(Data!F:F,Data!$AC:$AC,$J315),$I315=2,SUMIFS(Data!F:F,Data!$AD:$AD,$J315),I315=3,SUMIFS(Data!F:F,Data!$AD:$AD,$J315))/10^6</f>
        <v>0</v>
      </c>
      <c r="L315" s="132" cm="1">
        <f t="array" ref="L315">_xlfn.IFS($I315=0,SUMIFS(Data!X:X,Data!$AB:$AB,$J315),$I315=1,SUMIFS(Data!X:X,Data!$AC:$AC,$J315),$I315=2,SUMIFS(Data!X:X,Data!$AD:$AD,$J315),$I315=3,SUMIFS(Data!X:X,Data!$AD:$AD,$J315))</f>
        <v>0</v>
      </c>
      <c r="M315" s="132" cm="1">
        <f t="array" ref="M315">_xlfn.IFS($I315=0,SUMIFS(Data!Y:Y,Data!$AB:$AB,$J315),$I315=1,SUMIFS(Data!Y:Y,Data!$AC:$AC,$J315),$I315=2,SUMIFS(Data!Y:Y,Data!$AD:$AD,$J315),$I315=3,SUMIFS(Data!Y:Y,Data!$AD:$AD,$J315))</f>
        <v>0</v>
      </c>
      <c r="N315" s="132" cm="1">
        <f t="array" ref="N315">_xlfn.IFS($I315=0,SUMIFS(Data!Z:Z,Data!$AB:$AB,$J315),$I315=1,SUMIFS(Data!Z:Z,Data!$AC:$AC,$J315),$I315=2,SUMIFS(Data!Z:Z,Data!$AD:$AD,$J315),$I315=3,SUMIFS(Data!Z:Z,Data!$AD:$AD,$J315))</f>
        <v>0</v>
      </c>
      <c r="O315" s="132" cm="1">
        <f t="array" ref="O315">_xlfn.IFS($I315=0,SUMIFS(Data!AA:AA,Data!$AB:$AB,$J315),$I315=1,SUMIFS(Data!AA:AA,Data!$AC:$AC,$J315),$I315=2,SUMIFS(Data!AA:AA,Data!$AD:$AD,$J315),$I315=3,SUMIFS(Data!AA:AA,Data!$AD:$AD,$J315))</f>
        <v>0</v>
      </c>
    </row>
    <row r="316" spans="9:15">
      <c r="I316">
        <f t="shared" si="5"/>
        <v>1</v>
      </c>
      <c r="J316" s="133" t="s">
        <v>368</v>
      </c>
      <c r="K316" s="134" cm="1">
        <f t="array" ref="K316">_xlfn.IFS($I316=0,SUMIFS(Data!F:F,Data!$AB:$AB,$J316),$I316=1,SUMIFS(Data!F:F,Data!$AC:$AC,$J316),$I316=2,SUMIFS(Data!F:F,Data!$AD:$AD,$J316),I316=3,SUMIFS(Data!F:F,Data!$AD:$AD,$J316))/10^6</f>
        <v>0</v>
      </c>
      <c r="L316" s="135" cm="1">
        <f t="array" ref="L316">_xlfn.IFS($I316=0,SUMIFS(Data!X:X,Data!$AB:$AB,$J316),$I316=1,SUMIFS(Data!X:X,Data!$AC:$AC,$J316),$I316=2,SUMIFS(Data!X:X,Data!$AD:$AD,$J316),$I316=3,SUMIFS(Data!X:X,Data!$AD:$AD,$J316))</f>
        <v>0</v>
      </c>
      <c r="M316" s="135" cm="1">
        <f t="array" ref="M316">_xlfn.IFS($I316=0,SUMIFS(Data!Y:Y,Data!$AB:$AB,$J316),$I316=1,SUMIFS(Data!Y:Y,Data!$AC:$AC,$J316),$I316=2,SUMIFS(Data!Y:Y,Data!$AD:$AD,$J316),$I316=3,SUMIFS(Data!Y:Y,Data!$AD:$AD,$J316))</f>
        <v>0</v>
      </c>
      <c r="N316" s="135" cm="1">
        <f t="array" ref="N316">_xlfn.IFS($I316=0,SUMIFS(Data!Z:Z,Data!$AB:$AB,$J316),$I316=1,SUMIFS(Data!Z:Z,Data!$AC:$AC,$J316),$I316=2,SUMIFS(Data!Z:Z,Data!$AD:$AD,$J316),$I316=3,SUMIFS(Data!Z:Z,Data!$AD:$AD,$J316))</f>
        <v>0</v>
      </c>
      <c r="O316" s="135" cm="1">
        <f t="array" ref="O316">_xlfn.IFS($I316=0,SUMIFS(Data!AA:AA,Data!$AB:$AB,$J316),$I316=1,SUMIFS(Data!AA:AA,Data!$AC:$AC,$J316),$I316=2,SUMIFS(Data!AA:AA,Data!$AD:$AD,$J316),$I316=3,SUMIFS(Data!AA:AA,Data!$AD:$AD,$J316))</f>
        <v>0</v>
      </c>
    </row>
    <row r="317" spans="9:15">
      <c r="I317">
        <f t="shared" si="5"/>
        <v>3</v>
      </c>
      <c r="J317" s="116" t="s">
        <v>1134</v>
      </c>
      <c r="K317" s="121" cm="1">
        <f t="array" ref="K317">_xlfn.IFS($I317=0,SUMIFS(Data!F:F,Data!$AB:$AB,$J317),$I317=1,SUMIFS(Data!F:F,Data!$AC:$AC,$J317),$I317=2,SUMIFS(Data!F:F,Data!$AD:$AD,$J317),I317=3,SUMIFS(Data!F:F,Data!$AD:$AD,$J317))/10^6</f>
        <v>0</v>
      </c>
      <c r="L317" s="128" cm="1">
        <f t="array" ref="L317">_xlfn.IFS($I317=0,SUMIFS(Data!X:X,Data!$AB:$AB,$J317),$I317=1,SUMIFS(Data!X:X,Data!$AC:$AC,$J317),$I317=2,SUMIFS(Data!X:X,Data!$AD:$AD,$J317),$I317=3,SUMIFS(Data!X:X,Data!$AD:$AD,$J317))</f>
        <v>0</v>
      </c>
      <c r="M317" s="128" cm="1">
        <f t="array" ref="M317">_xlfn.IFS($I317=0,SUMIFS(Data!Y:Y,Data!$AB:$AB,$J317),$I317=1,SUMIFS(Data!Y:Y,Data!$AC:$AC,$J317),$I317=2,SUMIFS(Data!Y:Y,Data!$AD:$AD,$J317),$I317=3,SUMIFS(Data!Y:Y,Data!$AD:$AD,$J317))</f>
        <v>0</v>
      </c>
      <c r="N317" s="128" cm="1">
        <f t="array" ref="N317">_xlfn.IFS($I317=0,SUMIFS(Data!Z:Z,Data!$AB:$AB,$J317),$I317=1,SUMIFS(Data!Z:Z,Data!$AC:$AC,$J317),$I317=2,SUMIFS(Data!Z:Z,Data!$AD:$AD,$J317),$I317=3,SUMIFS(Data!Z:Z,Data!$AD:$AD,$J317))</f>
        <v>0</v>
      </c>
      <c r="O317" s="128" cm="1">
        <f t="array" ref="O317">_xlfn.IFS($I317=0,SUMIFS(Data!AA:AA,Data!$AB:$AB,$J317),$I317=1,SUMIFS(Data!AA:AA,Data!$AC:$AC,$J317),$I317=2,SUMIFS(Data!AA:AA,Data!$AD:$AD,$J317),$I317=3,SUMIFS(Data!AA:AA,Data!$AD:$AD,$J317))</f>
        <v>0</v>
      </c>
    </row>
    <row r="318" spans="9:15">
      <c r="I318">
        <f t="shared" si="5"/>
        <v>3</v>
      </c>
      <c r="J318" s="115" t="s">
        <v>1226</v>
      </c>
      <c r="K318" s="120" cm="1">
        <f t="array" ref="K318">_xlfn.IFS($I318=0,SUMIFS(Data!F:F,Data!$AB:$AB,$J318),$I318=1,SUMIFS(Data!F:F,Data!$AC:$AC,$J318),$I318=2,SUMIFS(Data!F:F,Data!$AD:$AD,$J318),I318=3,SUMIFS(Data!F:F,Data!$AD:$AD,$J318))/10^6</f>
        <v>0</v>
      </c>
      <c r="L318" s="127" cm="1">
        <f t="array" ref="L318">_xlfn.IFS($I318=0,SUMIFS(Data!X:X,Data!$AB:$AB,$J318),$I318=1,SUMIFS(Data!X:X,Data!$AC:$AC,$J318),$I318=2,SUMIFS(Data!X:X,Data!$AD:$AD,$J318),$I318=3,SUMIFS(Data!X:X,Data!$AD:$AD,$J318))</f>
        <v>0</v>
      </c>
      <c r="M318" s="127" cm="1">
        <f t="array" ref="M318">_xlfn.IFS($I318=0,SUMIFS(Data!Y:Y,Data!$AB:$AB,$J318),$I318=1,SUMIFS(Data!Y:Y,Data!$AC:$AC,$J318),$I318=2,SUMIFS(Data!Y:Y,Data!$AD:$AD,$J318),$I318=3,SUMIFS(Data!Y:Y,Data!$AD:$AD,$J318))</f>
        <v>0</v>
      </c>
      <c r="N318" s="127" cm="1">
        <f t="array" ref="N318">_xlfn.IFS($I318=0,SUMIFS(Data!Z:Z,Data!$AB:$AB,$J318),$I318=1,SUMIFS(Data!Z:Z,Data!$AC:$AC,$J318),$I318=2,SUMIFS(Data!Z:Z,Data!$AD:$AD,$J318),$I318=3,SUMIFS(Data!Z:Z,Data!$AD:$AD,$J318))</f>
        <v>0</v>
      </c>
      <c r="O318" s="127" cm="1">
        <f t="array" ref="O318">_xlfn.IFS($I318=0,SUMIFS(Data!AA:AA,Data!$AB:$AB,$J318),$I318=1,SUMIFS(Data!AA:AA,Data!$AC:$AC,$J318),$I318=2,SUMIFS(Data!AA:AA,Data!$AD:$AD,$J318),$I318=3,SUMIFS(Data!AA:AA,Data!$AD:$AD,$J318))</f>
        <v>0</v>
      </c>
    </row>
    <row r="319" spans="9:15">
      <c r="I319">
        <f t="shared" si="5"/>
        <v>3</v>
      </c>
      <c r="J319" s="116" t="s">
        <v>1244</v>
      </c>
      <c r="K319" s="121" cm="1">
        <f t="array" ref="K319">_xlfn.IFS($I319=0,SUMIFS(Data!F:F,Data!$AB:$AB,$J319),$I319=1,SUMIFS(Data!F:F,Data!$AC:$AC,$J319),$I319=2,SUMIFS(Data!F:F,Data!$AD:$AD,$J319),I319=3,SUMIFS(Data!F:F,Data!$AD:$AD,$J319))/10^6</f>
        <v>0</v>
      </c>
      <c r="L319" s="128" cm="1">
        <f t="array" ref="L319">_xlfn.IFS($I319=0,SUMIFS(Data!X:X,Data!$AB:$AB,$J319),$I319=1,SUMIFS(Data!X:X,Data!$AC:$AC,$J319),$I319=2,SUMIFS(Data!X:X,Data!$AD:$AD,$J319),$I319=3,SUMIFS(Data!X:X,Data!$AD:$AD,$J319))</f>
        <v>0</v>
      </c>
      <c r="M319" s="128" cm="1">
        <f t="array" ref="M319">_xlfn.IFS($I319=0,SUMIFS(Data!Y:Y,Data!$AB:$AB,$J319),$I319=1,SUMIFS(Data!Y:Y,Data!$AC:$AC,$J319),$I319=2,SUMIFS(Data!Y:Y,Data!$AD:$AD,$J319),$I319=3,SUMIFS(Data!Y:Y,Data!$AD:$AD,$J319))</f>
        <v>0</v>
      </c>
      <c r="N319" s="128" cm="1">
        <f t="array" ref="N319">_xlfn.IFS($I319=0,SUMIFS(Data!Z:Z,Data!$AB:$AB,$J319),$I319=1,SUMIFS(Data!Z:Z,Data!$AC:$AC,$J319),$I319=2,SUMIFS(Data!Z:Z,Data!$AD:$AD,$J319),$I319=3,SUMIFS(Data!Z:Z,Data!$AD:$AD,$J319))</f>
        <v>0</v>
      </c>
      <c r="O319" s="128" cm="1">
        <f t="array" ref="O319">_xlfn.IFS($I319=0,SUMIFS(Data!AA:AA,Data!$AB:$AB,$J319),$I319=1,SUMIFS(Data!AA:AA,Data!$AC:$AC,$J319),$I319=2,SUMIFS(Data!AA:AA,Data!$AD:$AD,$J319),$I319=3,SUMIFS(Data!AA:AA,Data!$AD:$AD,$J319))</f>
        <v>0</v>
      </c>
    </row>
    <row r="320" spans="9:15">
      <c r="I320">
        <f t="shared" si="5"/>
        <v>3</v>
      </c>
      <c r="J320" s="115" t="s">
        <v>1228</v>
      </c>
      <c r="K320" s="120" cm="1">
        <f t="array" ref="K320">_xlfn.IFS($I320=0,SUMIFS(Data!F:F,Data!$AB:$AB,$J320),$I320=1,SUMIFS(Data!F:F,Data!$AC:$AC,$J320),$I320=2,SUMIFS(Data!F:F,Data!$AD:$AD,$J320),I320=3,SUMIFS(Data!F:F,Data!$AD:$AD,$J320))/10^6</f>
        <v>0</v>
      </c>
      <c r="L320" s="127" cm="1">
        <f t="array" ref="L320">_xlfn.IFS($I320=0,SUMIFS(Data!X:X,Data!$AB:$AB,$J320),$I320=1,SUMIFS(Data!X:X,Data!$AC:$AC,$J320),$I320=2,SUMIFS(Data!X:X,Data!$AD:$AD,$J320),$I320=3,SUMIFS(Data!X:X,Data!$AD:$AD,$J320))</f>
        <v>0</v>
      </c>
      <c r="M320" s="127" cm="1">
        <f t="array" ref="M320">_xlfn.IFS($I320=0,SUMIFS(Data!Y:Y,Data!$AB:$AB,$J320),$I320=1,SUMIFS(Data!Y:Y,Data!$AC:$AC,$J320),$I320=2,SUMIFS(Data!Y:Y,Data!$AD:$AD,$J320),$I320=3,SUMIFS(Data!Y:Y,Data!$AD:$AD,$J320))</f>
        <v>0</v>
      </c>
      <c r="N320" s="127" cm="1">
        <f t="array" ref="N320">_xlfn.IFS($I320=0,SUMIFS(Data!Z:Z,Data!$AB:$AB,$J320),$I320=1,SUMIFS(Data!Z:Z,Data!$AC:$AC,$J320),$I320=2,SUMIFS(Data!Z:Z,Data!$AD:$AD,$J320),$I320=3,SUMIFS(Data!Z:Z,Data!$AD:$AD,$J320))</f>
        <v>0</v>
      </c>
      <c r="O320" s="127" cm="1">
        <f t="array" ref="O320">_xlfn.IFS($I320=0,SUMIFS(Data!AA:AA,Data!$AB:$AB,$J320),$I320=1,SUMIFS(Data!AA:AA,Data!$AC:$AC,$J320),$I320=2,SUMIFS(Data!AA:AA,Data!$AD:$AD,$J320),$I320=3,SUMIFS(Data!AA:AA,Data!$AD:$AD,$J320))</f>
        <v>0</v>
      </c>
    </row>
    <row r="321" spans="9:15">
      <c r="I321">
        <f t="shared" si="5"/>
        <v>3</v>
      </c>
      <c r="J321" s="116" t="s">
        <v>1230</v>
      </c>
      <c r="K321" s="121" cm="1">
        <f t="array" ref="K321">_xlfn.IFS($I321=0,SUMIFS(Data!F:F,Data!$AB:$AB,$J321),$I321=1,SUMIFS(Data!F:F,Data!$AC:$AC,$J321),$I321=2,SUMIFS(Data!F:F,Data!$AD:$AD,$J321),I321=3,SUMIFS(Data!F:F,Data!$AD:$AD,$J321))/10^6</f>
        <v>0</v>
      </c>
      <c r="L321" s="128" cm="1">
        <f t="array" ref="L321">_xlfn.IFS($I321=0,SUMIFS(Data!X:X,Data!$AB:$AB,$J321),$I321=1,SUMIFS(Data!X:X,Data!$AC:$AC,$J321),$I321=2,SUMIFS(Data!X:X,Data!$AD:$AD,$J321),$I321=3,SUMIFS(Data!X:X,Data!$AD:$AD,$J321))</f>
        <v>0</v>
      </c>
      <c r="M321" s="128" cm="1">
        <f t="array" ref="M321">_xlfn.IFS($I321=0,SUMIFS(Data!Y:Y,Data!$AB:$AB,$J321),$I321=1,SUMIFS(Data!Y:Y,Data!$AC:$AC,$J321),$I321=2,SUMIFS(Data!Y:Y,Data!$AD:$AD,$J321),$I321=3,SUMIFS(Data!Y:Y,Data!$AD:$AD,$J321))</f>
        <v>0</v>
      </c>
      <c r="N321" s="128" cm="1">
        <f t="array" ref="N321">_xlfn.IFS($I321=0,SUMIFS(Data!Z:Z,Data!$AB:$AB,$J321),$I321=1,SUMIFS(Data!Z:Z,Data!$AC:$AC,$J321),$I321=2,SUMIFS(Data!Z:Z,Data!$AD:$AD,$J321),$I321=3,SUMIFS(Data!Z:Z,Data!$AD:$AD,$J321))</f>
        <v>0</v>
      </c>
      <c r="O321" s="128" cm="1">
        <f t="array" ref="O321">_xlfn.IFS($I321=0,SUMIFS(Data!AA:AA,Data!$AB:$AB,$J321),$I321=1,SUMIFS(Data!AA:AA,Data!$AC:$AC,$J321),$I321=2,SUMIFS(Data!AA:AA,Data!$AD:$AD,$J321),$I321=3,SUMIFS(Data!AA:AA,Data!$AD:$AD,$J321))</f>
        <v>0</v>
      </c>
    </row>
    <row r="322" spans="9:15">
      <c r="I322">
        <f t="shared" si="5"/>
        <v>3</v>
      </c>
      <c r="J322" s="115" t="s">
        <v>1232</v>
      </c>
      <c r="K322" s="120" cm="1">
        <f t="array" ref="K322">_xlfn.IFS($I322=0,SUMIFS(Data!F:F,Data!$AB:$AB,$J322),$I322=1,SUMIFS(Data!F:F,Data!$AC:$AC,$J322),$I322=2,SUMIFS(Data!F:F,Data!$AD:$AD,$J322),I322=3,SUMIFS(Data!F:F,Data!$AD:$AD,$J322))/10^6</f>
        <v>0</v>
      </c>
      <c r="L322" s="127" cm="1">
        <f t="array" ref="L322">_xlfn.IFS($I322=0,SUMIFS(Data!X:X,Data!$AB:$AB,$J322),$I322=1,SUMIFS(Data!X:X,Data!$AC:$AC,$J322),$I322=2,SUMIFS(Data!X:X,Data!$AD:$AD,$J322),$I322=3,SUMIFS(Data!X:X,Data!$AD:$AD,$J322))</f>
        <v>0</v>
      </c>
      <c r="M322" s="127" cm="1">
        <f t="array" ref="M322">_xlfn.IFS($I322=0,SUMIFS(Data!Y:Y,Data!$AB:$AB,$J322),$I322=1,SUMIFS(Data!Y:Y,Data!$AC:$AC,$J322),$I322=2,SUMIFS(Data!Y:Y,Data!$AD:$AD,$J322),$I322=3,SUMIFS(Data!Y:Y,Data!$AD:$AD,$J322))</f>
        <v>0</v>
      </c>
      <c r="N322" s="127" cm="1">
        <f t="array" ref="N322">_xlfn.IFS($I322=0,SUMIFS(Data!Z:Z,Data!$AB:$AB,$J322),$I322=1,SUMIFS(Data!Z:Z,Data!$AC:$AC,$J322),$I322=2,SUMIFS(Data!Z:Z,Data!$AD:$AD,$J322),$I322=3,SUMIFS(Data!Z:Z,Data!$AD:$AD,$J322))</f>
        <v>0</v>
      </c>
      <c r="O322" s="127" cm="1">
        <f t="array" ref="O322">_xlfn.IFS($I322=0,SUMIFS(Data!AA:AA,Data!$AB:$AB,$J322),$I322=1,SUMIFS(Data!AA:AA,Data!$AC:$AC,$J322),$I322=2,SUMIFS(Data!AA:AA,Data!$AD:$AD,$J322),$I322=3,SUMIFS(Data!AA:AA,Data!$AD:$AD,$J322))</f>
        <v>0</v>
      </c>
    </row>
    <row r="323" spans="9:15">
      <c r="I323">
        <f t="shared" si="5"/>
        <v>3</v>
      </c>
      <c r="J323" s="116" t="s">
        <v>1234</v>
      </c>
      <c r="K323" s="121" cm="1">
        <f t="array" ref="K323">_xlfn.IFS($I323=0,SUMIFS(Data!F:F,Data!$AB:$AB,$J323),$I323=1,SUMIFS(Data!F:F,Data!$AC:$AC,$J323),$I323=2,SUMIFS(Data!F:F,Data!$AD:$AD,$J323),I323=3,SUMIFS(Data!F:F,Data!$AD:$AD,$J323))/10^6</f>
        <v>0</v>
      </c>
      <c r="L323" s="128" cm="1">
        <f t="array" ref="L323">_xlfn.IFS($I323=0,SUMIFS(Data!X:X,Data!$AB:$AB,$J323),$I323=1,SUMIFS(Data!X:X,Data!$AC:$AC,$J323),$I323=2,SUMIFS(Data!X:X,Data!$AD:$AD,$J323),$I323=3,SUMIFS(Data!X:X,Data!$AD:$AD,$J323))</f>
        <v>0</v>
      </c>
      <c r="M323" s="128" cm="1">
        <f t="array" ref="M323">_xlfn.IFS($I323=0,SUMIFS(Data!Y:Y,Data!$AB:$AB,$J323),$I323=1,SUMIFS(Data!Y:Y,Data!$AC:$AC,$J323),$I323=2,SUMIFS(Data!Y:Y,Data!$AD:$AD,$J323),$I323=3,SUMIFS(Data!Y:Y,Data!$AD:$AD,$J323))</f>
        <v>0</v>
      </c>
      <c r="N323" s="128" cm="1">
        <f t="array" ref="N323">_xlfn.IFS($I323=0,SUMIFS(Data!Z:Z,Data!$AB:$AB,$J323),$I323=1,SUMIFS(Data!Z:Z,Data!$AC:$AC,$J323),$I323=2,SUMIFS(Data!Z:Z,Data!$AD:$AD,$J323),$I323=3,SUMIFS(Data!Z:Z,Data!$AD:$AD,$J323))</f>
        <v>0</v>
      </c>
      <c r="O323" s="128" cm="1">
        <f t="array" ref="O323">_xlfn.IFS($I323=0,SUMIFS(Data!AA:AA,Data!$AB:$AB,$J323),$I323=1,SUMIFS(Data!AA:AA,Data!$AC:$AC,$J323),$I323=2,SUMIFS(Data!AA:AA,Data!$AD:$AD,$J323),$I323=3,SUMIFS(Data!AA:AA,Data!$AD:$AD,$J323))</f>
        <v>0</v>
      </c>
    </row>
    <row r="324" spans="9:15">
      <c r="I324">
        <f t="shared" si="5"/>
        <v>3</v>
      </c>
      <c r="J324" s="115" t="s">
        <v>1236</v>
      </c>
      <c r="K324" s="120" cm="1">
        <f t="array" ref="K324">_xlfn.IFS($I324=0,SUMIFS(Data!F:F,Data!$AB:$AB,$J324),$I324=1,SUMIFS(Data!F:F,Data!$AC:$AC,$J324),$I324=2,SUMIFS(Data!F:F,Data!$AD:$AD,$J324),I324=3,SUMIFS(Data!F:F,Data!$AD:$AD,$J324))/10^6</f>
        <v>0</v>
      </c>
      <c r="L324" s="127" cm="1">
        <f t="array" ref="L324">_xlfn.IFS($I324=0,SUMIFS(Data!X:X,Data!$AB:$AB,$J324),$I324=1,SUMIFS(Data!X:X,Data!$AC:$AC,$J324),$I324=2,SUMIFS(Data!X:X,Data!$AD:$AD,$J324),$I324=3,SUMIFS(Data!X:X,Data!$AD:$AD,$J324))</f>
        <v>0</v>
      </c>
      <c r="M324" s="127" cm="1">
        <f t="array" ref="M324">_xlfn.IFS($I324=0,SUMIFS(Data!Y:Y,Data!$AB:$AB,$J324),$I324=1,SUMIFS(Data!Y:Y,Data!$AC:$AC,$J324),$I324=2,SUMIFS(Data!Y:Y,Data!$AD:$AD,$J324),$I324=3,SUMIFS(Data!Y:Y,Data!$AD:$AD,$J324))</f>
        <v>0</v>
      </c>
      <c r="N324" s="127" cm="1">
        <f t="array" ref="N324">_xlfn.IFS($I324=0,SUMIFS(Data!Z:Z,Data!$AB:$AB,$J324),$I324=1,SUMIFS(Data!Z:Z,Data!$AC:$AC,$J324),$I324=2,SUMIFS(Data!Z:Z,Data!$AD:$AD,$J324),$I324=3,SUMIFS(Data!Z:Z,Data!$AD:$AD,$J324))</f>
        <v>0</v>
      </c>
      <c r="O324" s="127" cm="1">
        <f t="array" ref="O324">_xlfn.IFS($I324=0,SUMIFS(Data!AA:AA,Data!$AB:$AB,$J324),$I324=1,SUMIFS(Data!AA:AA,Data!$AC:$AC,$J324),$I324=2,SUMIFS(Data!AA:AA,Data!$AD:$AD,$J324),$I324=3,SUMIFS(Data!AA:AA,Data!$AD:$AD,$J324))</f>
        <v>0</v>
      </c>
    </row>
    <row r="325" spans="9:15">
      <c r="I325">
        <f t="shared" si="5"/>
        <v>3</v>
      </c>
      <c r="J325" s="116" t="s">
        <v>1238</v>
      </c>
      <c r="K325" s="121" cm="1">
        <f t="array" ref="K325">_xlfn.IFS($I325=0,SUMIFS(Data!F:F,Data!$AB:$AB,$J325),$I325=1,SUMIFS(Data!F:F,Data!$AC:$AC,$J325),$I325=2,SUMIFS(Data!F:F,Data!$AD:$AD,$J325),I325=3,SUMIFS(Data!F:F,Data!$AD:$AD,$J325))/10^6</f>
        <v>0</v>
      </c>
      <c r="L325" s="128" cm="1">
        <f t="array" ref="L325">_xlfn.IFS($I325=0,SUMIFS(Data!X:X,Data!$AB:$AB,$J325),$I325=1,SUMIFS(Data!X:X,Data!$AC:$AC,$J325),$I325=2,SUMIFS(Data!X:X,Data!$AD:$AD,$J325),$I325=3,SUMIFS(Data!X:X,Data!$AD:$AD,$J325))</f>
        <v>0</v>
      </c>
      <c r="M325" s="128" cm="1">
        <f t="array" ref="M325">_xlfn.IFS($I325=0,SUMIFS(Data!Y:Y,Data!$AB:$AB,$J325),$I325=1,SUMIFS(Data!Y:Y,Data!$AC:$AC,$J325),$I325=2,SUMIFS(Data!Y:Y,Data!$AD:$AD,$J325),$I325=3,SUMIFS(Data!Y:Y,Data!$AD:$AD,$J325))</f>
        <v>0</v>
      </c>
      <c r="N325" s="128" cm="1">
        <f t="array" ref="N325">_xlfn.IFS($I325=0,SUMIFS(Data!Z:Z,Data!$AB:$AB,$J325),$I325=1,SUMIFS(Data!Z:Z,Data!$AC:$AC,$J325),$I325=2,SUMIFS(Data!Z:Z,Data!$AD:$AD,$J325),$I325=3,SUMIFS(Data!Z:Z,Data!$AD:$AD,$J325))</f>
        <v>0</v>
      </c>
      <c r="O325" s="128" cm="1">
        <f t="array" ref="O325">_xlfn.IFS($I325=0,SUMIFS(Data!AA:AA,Data!$AB:$AB,$J325),$I325=1,SUMIFS(Data!AA:AA,Data!$AC:$AC,$J325),$I325=2,SUMIFS(Data!AA:AA,Data!$AD:$AD,$J325),$I325=3,SUMIFS(Data!AA:AA,Data!$AD:$AD,$J325))</f>
        <v>0</v>
      </c>
    </row>
    <row r="326" spans="9:15">
      <c r="I326">
        <f t="shared" ref="I326:I389" si="6">LEN(J326)-LEN(SUBSTITUTE(J326,".",""))</f>
        <v>3</v>
      </c>
      <c r="J326" s="115" t="s">
        <v>1240</v>
      </c>
      <c r="K326" s="120" cm="1">
        <f t="array" ref="K326">_xlfn.IFS($I326=0,SUMIFS(Data!F:F,Data!$AB:$AB,$J326),$I326=1,SUMIFS(Data!F:F,Data!$AC:$AC,$J326),$I326=2,SUMIFS(Data!F:F,Data!$AD:$AD,$J326),I326=3,SUMIFS(Data!F:F,Data!$AD:$AD,$J326))/10^6</f>
        <v>0</v>
      </c>
      <c r="L326" s="127" cm="1">
        <f t="array" ref="L326">_xlfn.IFS($I326=0,SUMIFS(Data!X:X,Data!$AB:$AB,$J326),$I326=1,SUMIFS(Data!X:X,Data!$AC:$AC,$J326),$I326=2,SUMIFS(Data!X:X,Data!$AD:$AD,$J326),$I326=3,SUMIFS(Data!X:X,Data!$AD:$AD,$J326))</f>
        <v>0</v>
      </c>
      <c r="M326" s="127" cm="1">
        <f t="array" ref="M326">_xlfn.IFS($I326=0,SUMIFS(Data!Y:Y,Data!$AB:$AB,$J326),$I326=1,SUMIFS(Data!Y:Y,Data!$AC:$AC,$J326),$I326=2,SUMIFS(Data!Y:Y,Data!$AD:$AD,$J326),$I326=3,SUMIFS(Data!Y:Y,Data!$AD:$AD,$J326))</f>
        <v>0</v>
      </c>
      <c r="N326" s="127" cm="1">
        <f t="array" ref="N326">_xlfn.IFS($I326=0,SUMIFS(Data!Z:Z,Data!$AB:$AB,$J326),$I326=1,SUMIFS(Data!Z:Z,Data!$AC:$AC,$J326),$I326=2,SUMIFS(Data!Z:Z,Data!$AD:$AD,$J326),$I326=3,SUMIFS(Data!Z:Z,Data!$AD:$AD,$J326))</f>
        <v>0</v>
      </c>
      <c r="O326" s="127" cm="1">
        <f t="array" ref="O326">_xlfn.IFS($I326=0,SUMIFS(Data!AA:AA,Data!$AB:$AB,$J326),$I326=1,SUMIFS(Data!AA:AA,Data!$AC:$AC,$J326),$I326=2,SUMIFS(Data!AA:AA,Data!$AD:$AD,$J326),$I326=3,SUMIFS(Data!AA:AA,Data!$AD:$AD,$J326))</f>
        <v>0</v>
      </c>
    </row>
    <row r="327" spans="9:15">
      <c r="I327">
        <f t="shared" si="6"/>
        <v>3</v>
      </c>
      <c r="J327" s="116" t="s">
        <v>1242</v>
      </c>
      <c r="K327" s="121" cm="1">
        <f t="array" ref="K327">_xlfn.IFS($I327=0,SUMIFS(Data!F:F,Data!$AB:$AB,$J327),$I327=1,SUMIFS(Data!F:F,Data!$AC:$AC,$J327),$I327=2,SUMIFS(Data!F:F,Data!$AD:$AD,$J327),I327=3,SUMIFS(Data!F:F,Data!$AD:$AD,$J327))/10^6</f>
        <v>0</v>
      </c>
      <c r="L327" s="128" cm="1">
        <f t="array" ref="L327">_xlfn.IFS($I327=0,SUMIFS(Data!X:X,Data!$AB:$AB,$J327),$I327=1,SUMIFS(Data!X:X,Data!$AC:$AC,$J327),$I327=2,SUMIFS(Data!X:X,Data!$AD:$AD,$J327),$I327=3,SUMIFS(Data!X:X,Data!$AD:$AD,$J327))</f>
        <v>0</v>
      </c>
      <c r="M327" s="128" cm="1">
        <f t="array" ref="M327">_xlfn.IFS($I327=0,SUMIFS(Data!Y:Y,Data!$AB:$AB,$J327),$I327=1,SUMIFS(Data!Y:Y,Data!$AC:$AC,$J327),$I327=2,SUMIFS(Data!Y:Y,Data!$AD:$AD,$J327),$I327=3,SUMIFS(Data!Y:Y,Data!$AD:$AD,$J327))</f>
        <v>0</v>
      </c>
      <c r="N327" s="128" cm="1">
        <f t="array" ref="N327">_xlfn.IFS($I327=0,SUMIFS(Data!Z:Z,Data!$AB:$AB,$J327),$I327=1,SUMIFS(Data!Z:Z,Data!$AC:$AC,$J327),$I327=2,SUMIFS(Data!Z:Z,Data!$AD:$AD,$J327),$I327=3,SUMIFS(Data!Z:Z,Data!$AD:$AD,$J327))</f>
        <v>0</v>
      </c>
      <c r="O327" s="128" cm="1">
        <f t="array" ref="O327">_xlfn.IFS($I327=0,SUMIFS(Data!AA:AA,Data!$AB:$AB,$J327),$I327=1,SUMIFS(Data!AA:AA,Data!$AC:$AC,$J327),$I327=2,SUMIFS(Data!AA:AA,Data!$AD:$AD,$J327),$I327=3,SUMIFS(Data!AA:AA,Data!$AD:$AD,$J327))</f>
        <v>0</v>
      </c>
    </row>
    <row r="328" spans="9:15">
      <c r="I328">
        <f t="shared" si="6"/>
        <v>3</v>
      </c>
      <c r="J328" s="115" t="s">
        <v>1246</v>
      </c>
      <c r="K328" s="120" cm="1">
        <f t="array" ref="K328">_xlfn.IFS($I328=0,SUMIFS(Data!F:F,Data!$AB:$AB,$J328),$I328=1,SUMIFS(Data!F:F,Data!$AC:$AC,$J328),$I328=2,SUMIFS(Data!F:F,Data!$AD:$AD,$J328),I328=3,SUMIFS(Data!F:F,Data!$AD:$AD,$J328))/10^6</f>
        <v>0</v>
      </c>
      <c r="L328" s="127" cm="1">
        <f t="array" ref="L328">_xlfn.IFS($I328=0,SUMIFS(Data!X:X,Data!$AB:$AB,$J328),$I328=1,SUMIFS(Data!X:X,Data!$AC:$AC,$J328),$I328=2,SUMIFS(Data!X:X,Data!$AD:$AD,$J328),$I328=3,SUMIFS(Data!X:X,Data!$AD:$AD,$J328))</f>
        <v>0</v>
      </c>
      <c r="M328" s="127" cm="1">
        <f t="array" ref="M328">_xlfn.IFS($I328=0,SUMIFS(Data!Y:Y,Data!$AB:$AB,$J328),$I328=1,SUMIFS(Data!Y:Y,Data!$AC:$AC,$J328),$I328=2,SUMIFS(Data!Y:Y,Data!$AD:$AD,$J328),$I328=3,SUMIFS(Data!Y:Y,Data!$AD:$AD,$J328))</f>
        <v>0</v>
      </c>
      <c r="N328" s="127" cm="1">
        <f t="array" ref="N328">_xlfn.IFS($I328=0,SUMIFS(Data!Z:Z,Data!$AB:$AB,$J328),$I328=1,SUMIFS(Data!Z:Z,Data!$AC:$AC,$J328),$I328=2,SUMIFS(Data!Z:Z,Data!$AD:$AD,$J328),$I328=3,SUMIFS(Data!Z:Z,Data!$AD:$AD,$J328))</f>
        <v>0</v>
      </c>
      <c r="O328" s="127" cm="1">
        <f t="array" ref="O328">_xlfn.IFS($I328=0,SUMIFS(Data!AA:AA,Data!$AB:$AB,$J328),$I328=1,SUMIFS(Data!AA:AA,Data!$AC:$AC,$J328),$I328=2,SUMIFS(Data!AA:AA,Data!$AD:$AD,$J328),$I328=3,SUMIFS(Data!AA:AA,Data!$AD:$AD,$J328))</f>
        <v>0</v>
      </c>
    </row>
    <row r="329" spans="9:15">
      <c r="I329">
        <f t="shared" si="6"/>
        <v>3</v>
      </c>
      <c r="J329" s="116" t="s">
        <v>1248</v>
      </c>
      <c r="K329" s="121" cm="1">
        <f t="array" ref="K329">_xlfn.IFS($I329=0,SUMIFS(Data!F:F,Data!$AB:$AB,$J329),$I329=1,SUMIFS(Data!F:F,Data!$AC:$AC,$J329),$I329=2,SUMIFS(Data!F:F,Data!$AD:$AD,$J329),I329=3,SUMIFS(Data!F:F,Data!$AD:$AD,$J329))/10^6</f>
        <v>0</v>
      </c>
      <c r="L329" s="128" cm="1">
        <f t="array" ref="L329">_xlfn.IFS($I329=0,SUMIFS(Data!X:X,Data!$AB:$AB,$J329),$I329=1,SUMIFS(Data!X:X,Data!$AC:$AC,$J329),$I329=2,SUMIFS(Data!X:X,Data!$AD:$AD,$J329),$I329=3,SUMIFS(Data!X:X,Data!$AD:$AD,$J329))</f>
        <v>0</v>
      </c>
      <c r="M329" s="128" cm="1">
        <f t="array" ref="M329">_xlfn.IFS($I329=0,SUMIFS(Data!Y:Y,Data!$AB:$AB,$J329),$I329=1,SUMIFS(Data!Y:Y,Data!$AC:$AC,$J329),$I329=2,SUMIFS(Data!Y:Y,Data!$AD:$AD,$J329),$I329=3,SUMIFS(Data!Y:Y,Data!$AD:$AD,$J329))</f>
        <v>0</v>
      </c>
      <c r="N329" s="128" cm="1">
        <f t="array" ref="N329">_xlfn.IFS($I329=0,SUMIFS(Data!Z:Z,Data!$AB:$AB,$J329),$I329=1,SUMIFS(Data!Z:Z,Data!$AC:$AC,$J329),$I329=2,SUMIFS(Data!Z:Z,Data!$AD:$AD,$J329),$I329=3,SUMIFS(Data!Z:Z,Data!$AD:$AD,$J329))</f>
        <v>0</v>
      </c>
      <c r="O329" s="128" cm="1">
        <f t="array" ref="O329">_xlfn.IFS($I329=0,SUMIFS(Data!AA:AA,Data!$AB:$AB,$J329),$I329=1,SUMIFS(Data!AA:AA,Data!$AC:$AC,$J329),$I329=2,SUMIFS(Data!AA:AA,Data!$AD:$AD,$J329),$I329=3,SUMIFS(Data!AA:AA,Data!$AD:$AD,$J329))</f>
        <v>0</v>
      </c>
    </row>
    <row r="330" spans="9:15">
      <c r="I330">
        <f t="shared" si="6"/>
        <v>3</v>
      </c>
      <c r="J330" s="115" t="s">
        <v>1250</v>
      </c>
      <c r="K330" s="120" cm="1">
        <f t="array" ref="K330">_xlfn.IFS($I330=0,SUMIFS(Data!F:F,Data!$AB:$AB,$J330),$I330=1,SUMIFS(Data!F:F,Data!$AC:$AC,$J330),$I330=2,SUMIFS(Data!F:F,Data!$AD:$AD,$J330),I330=3,SUMIFS(Data!F:F,Data!$AD:$AD,$J330))/10^6</f>
        <v>0</v>
      </c>
      <c r="L330" s="127" cm="1">
        <f t="array" ref="L330">_xlfn.IFS($I330=0,SUMIFS(Data!X:X,Data!$AB:$AB,$J330),$I330=1,SUMIFS(Data!X:X,Data!$AC:$AC,$J330),$I330=2,SUMIFS(Data!X:X,Data!$AD:$AD,$J330),$I330=3,SUMIFS(Data!X:X,Data!$AD:$AD,$J330))</f>
        <v>0</v>
      </c>
      <c r="M330" s="127" cm="1">
        <f t="array" ref="M330">_xlfn.IFS($I330=0,SUMIFS(Data!Y:Y,Data!$AB:$AB,$J330),$I330=1,SUMIFS(Data!Y:Y,Data!$AC:$AC,$J330),$I330=2,SUMIFS(Data!Y:Y,Data!$AD:$AD,$J330),$I330=3,SUMIFS(Data!Y:Y,Data!$AD:$AD,$J330))</f>
        <v>0</v>
      </c>
      <c r="N330" s="127" cm="1">
        <f t="array" ref="N330">_xlfn.IFS($I330=0,SUMIFS(Data!Z:Z,Data!$AB:$AB,$J330),$I330=1,SUMIFS(Data!Z:Z,Data!$AC:$AC,$J330),$I330=2,SUMIFS(Data!Z:Z,Data!$AD:$AD,$J330),$I330=3,SUMIFS(Data!Z:Z,Data!$AD:$AD,$J330))</f>
        <v>0</v>
      </c>
      <c r="O330" s="127" cm="1">
        <f t="array" ref="O330">_xlfn.IFS($I330=0,SUMIFS(Data!AA:AA,Data!$AB:$AB,$J330),$I330=1,SUMIFS(Data!AA:AA,Data!$AC:$AC,$J330),$I330=2,SUMIFS(Data!AA:AA,Data!$AD:$AD,$J330),$I330=3,SUMIFS(Data!AA:AA,Data!$AD:$AD,$J330))</f>
        <v>0</v>
      </c>
    </row>
    <row r="331" spans="9:15">
      <c r="I331">
        <f t="shared" si="6"/>
        <v>3</v>
      </c>
      <c r="J331" s="116" t="s">
        <v>1252</v>
      </c>
      <c r="K331" s="121" cm="1">
        <f t="array" ref="K331">_xlfn.IFS($I331=0,SUMIFS(Data!F:F,Data!$AB:$AB,$J331),$I331=1,SUMIFS(Data!F:F,Data!$AC:$AC,$J331),$I331=2,SUMIFS(Data!F:F,Data!$AD:$AD,$J331),I331=3,SUMIFS(Data!F:F,Data!$AD:$AD,$J331))/10^6</f>
        <v>0</v>
      </c>
      <c r="L331" s="128" cm="1">
        <f t="array" ref="L331">_xlfn.IFS($I331=0,SUMIFS(Data!X:X,Data!$AB:$AB,$J331),$I331=1,SUMIFS(Data!X:X,Data!$AC:$AC,$J331),$I331=2,SUMIFS(Data!X:X,Data!$AD:$AD,$J331),$I331=3,SUMIFS(Data!X:X,Data!$AD:$AD,$J331))</f>
        <v>0</v>
      </c>
      <c r="M331" s="128" cm="1">
        <f t="array" ref="M331">_xlfn.IFS($I331=0,SUMIFS(Data!Y:Y,Data!$AB:$AB,$J331),$I331=1,SUMIFS(Data!Y:Y,Data!$AC:$AC,$J331),$I331=2,SUMIFS(Data!Y:Y,Data!$AD:$AD,$J331),$I331=3,SUMIFS(Data!Y:Y,Data!$AD:$AD,$J331))</f>
        <v>0</v>
      </c>
      <c r="N331" s="128" cm="1">
        <f t="array" ref="N331">_xlfn.IFS($I331=0,SUMIFS(Data!Z:Z,Data!$AB:$AB,$J331),$I331=1,SUMIFS(Data!Z:Z,Data!$AC:$AC,$J331),$I331=2,SUMIFS(Data!Z:Z,Data!$AD:$AD,$J331),$I331=3,SUMIFS(Data!Z:Z,Data!$AD:$AD,$J331))</f>
        <v>0</v>
      </c>
      <c r="O331" s="128" cm="1">
        <f t="array" ref="O331">_xlfn.IFS($I331=0,SUMIFS(Data!AA:AA,Data!$AB:$AB,$J331),$I331=1,SUMIFS(Data!AA:AA,Data!$AC:$AC,$J331),$I331=2,SUMIFS(Data!AA:AA,Data!$AD:$AD,$J331),$I331=3,SUMIFS(Data!AA:AA,Data!$AD:$AD,$J331))</f>
        <v>0</v>
      </c>
    </row>
    <row r="332" spans="9:15">
      <c r="I332">
        <f t="shared" si="6"/>
        <v>3</v>
      </c>
      <c r="J332" s="115" t="s">
        <v>1254</v>
      </c>
      <c r="K332" s="120" cm="1">
        <f t="array" ref="K332">_xlfn.IFS($I332=0,SUMIFS(Data!F:F,Data!$AB:$AB,$J332),$I332=1,SUMIFS(Data!F:F,Data!$AC:$AC,$J332),$I332=2,SUMIFS(Data!F:F,Data!$AD:$AD,$J332),I332=3,SUMIFS(Data!F:F,Data!$AD:$AD,$J332))/10^6</f>
        <v>0</v>
      </c>
      <c r="L332" s="127" cm="1">
        <f t="array" ref="L332">_xlfn.IFS($I332=0,SUMIFS(Data!X:X,Data!$AB:$AB,$J332),$I332=1,SUMIFS(Data!X:X,Data!$AC:$AC,$J332),$I332=2,SUMIFS(Data!X:X,Data!$AD:$AD,$J332),$I332=3,SUMIFS(Data!X:X,Data!$AD:$AD,$J332))</f>
        <v>0</v>
      </c>
      <c r="M332" s="127" cm="1">
        <f t="array" ref="M332">_xlfn.IFS($I332=0,SUMIFS(Data!Y:Y,Data!$AB:$AB,$J332),$I332=1,SUMIFS(Data!Y:Y,Data!$AC:$AC,$J332),$I332=2,SUMIFS(Data!Y:Y,Data!$AD:$AD,$J332),$I332=3,SUMIFS(Data!Y:Y,Data!$AD:$AD,$J332))</f>
        <v>0</v>
      </c>
      <c r="N332" s="127" cm="1">
        <f t="array" ref="N332">_xlfn.IFS($I332=0,SUMIFS(Data!Z:Z,Data!$AB:$AB,$J332),$I332=1,SUMIFS(Data!Z:Z,Data!$AC:$AC,$J332),$I332=2,SUMIFS(Data!Z:Z,Data!$AD:$AD,$J332),$I332=3,SUMIFS(Data!Z:Z,Data!$AD:$AD,$J332))</f>
        <v>0</v>
      </c>
      <c r="O332" s="127" cm="1">
        <f t="array" ref="O332">_xlfn.IFS($I332=0,SUMIFS(Data!AA:AA,Data!$AB:$AB,$J332),$I332=1,SUMIFS(Data!AA:AA,Data!$AC:$AC,$J332),$I332=2,SUMIFS(Data!AA:AA,Data!$AD:$AD,$J332),$I332=3,SUMIFS(Data!AA:AA,Data!$AD:$AD,$J332))</f>
        <v>0</v>
      </c>
    </row>
    <row r="333" spans="9:15">
      <c r="I333">
        <f t="shared" si="6"/>
        <v>3</v>
      </c>
      <c r="J333" s="116" t="s">
        <v>1256</v>
      </c>
      <c r="K333" s="121" cm="1">
        <f t="array" ref="K333">_xlfn.IFS($I333=0,SUMIFS(Data!F:F,Data!$AB:$AB,$J333),$I333=1,SUMIFS(Data!F:F,Data!$AC:$AC,$J333),$I333=2,SUMIFS(Data!F:F,Data!$AD:$AD,$J333),I333=3,SUMIFS(Data!F:F,Data!$AD:$AD,$J333))/10^6</f>
        <v>0</v>
      </c>
      <c r="L333" s="128" cm="1">
        <f t="array" ref="L333">_xlfn.IFS($I333=0,SUMIFS(Data!X:X,Data!$AB:$AB,$J333),$I333=1,SUMIFS(Data!X:X,Data!$AC:$AC,$J333),$I333=2,SUMIFS(Data!X:X,Data!$AD:$AD,$J333),$I333=3,SUMIFS(Data!X:X,Data!$AD:$AD,$J333))</f>
        <v>0</v>
      </c>
      <c r="M333" s="128" cm="1">
        <f t="array" ref="M333">_xlfn.IFS($I333=0,SUMIFS(Data!Y:Y,Data!$AB:$AB,$J333),$I333=1,SUMIFS(Data!Y:Y,Data!$AC:$AC,$J333),$I333=2,SUMIFS(Data!Y:Y,Data!$AD:$AD,$J333),$I333=3,SUMIFS(Data!Y:Y,Data!$AD:$AD,$J333))</f>
        <v>0</v>
      </c>
      <c r="N333" s="128" cm="1">
        <f t="array" ref="N333">_xlfn.IFS($I333=0,SUMIFS(Data!Z:Z,Data!$AB:$AB,$J333),$I333=1,SUMIFS(Data!Z:Z,Data!$AC:$AC,$J333),$I333=2,SUMIFS(Data!Z:Z,Data!$AD:$AD,$J333),$I333=3,SUMIFS(Data!Z:Z,Data!$AD:$AD,$J333))</f>
        <v>0</v>
      </c>
      <c r="O333" s="128" cm="1">
        <f t="array" ref="O333">_xlfn.IFS($I333=0,SUMIFS(Data!AA:AA,Data!$AB:$AB,$J333),$I333=1,SUMIFS(Data!AA:AA,Data!$AC:$AC,$J333),$I333=2,SUMIFS(Data!AA:AA,Data!$AD:$AD,$J333),$I333=3,SUMIFS(Data!AA:AA,Data!$AD:$AD,$J333))</f>
        <v>0</v>
      </c>
    </row>
    <row r="334" spans="9:15">
      <c r="I334">
        <f t="shared" si="6"/>
        <v>3</v>
      </c>
      <c r="J334" s="115" t="s">
        <v>1258</v>
      </c>
      <c r="K334" s="120" cm="1">
        <f t="array" ref="K334">_xlfn.IFS($I334=0,SUMIFS(Data!F:F,Data!$AB:$AB,$J334),$I334=1,SUMIFS(Data!F:F,Data!$AC:$AC,$J334),$I334=2,SUMIFS(Data!F:F,Data!$AD:$AD,$J334),I334=3,SUMIFS(Data!F:F,Data!$AD:$AD,$J334))/10^6</f>
        <v>0</v>
      </c>
      <c r="L334" s="127" cm="1">
        <f t="array" ref="L334">_xlfn.IFS($I334=0,SUMIFS(Data!X:X,Data!$AB:$AB,$J334),$I334=1,SUMIFS(Data!X:X,Data!$AC:$AC,$J334),$I334=2,SUMIFS(Data!X:X,Data!$AD:$AD,$J334),$I334=3,SUMIFS(Data!X:X,Data!$AD:$AD,$J334))</f>
        <v>0</v>
      </c>
      <c r="M334" s="127" cm="1">
        <f t="array" ref="M334">_xlfn.IFS($I334=0,SUMIFS(Data!Y:Y,Data!$AB:$AB,$J334),$I334=1,SUMIFS(Data!Y:Y,Data!$AC:$AC,$J334),$I334=2,SUMIFS(Data!Y:Y,Data!$AD:$AD,$J334),$I334=3,SUMIFS(Data!Y:Y,Data!$AD:$AD,$J334))</f>
        <v>0</v>
      </c>
      <c r="N334" s="127" cm="1">
        <f t="array" ref="N334">_xlfn.IFS($I334=0,SUMIFS(Data!Z:Z,Data!$AB:$AB,$J334),$I334=1,SUMIFS(Data!Z:Z,Data!$AC:$AC,$J334),$I334=2,SUMIFS(Data!Z:Z,Data!$AD:$AD,$J334),$I334=3,SUMIFS(Data!Z:Z,Data!$AD:$AD,$J334))</f>
        <v>0</v>
      </c>
      <c r="O334" s="127" cm="1">
        <f t="array" ref="O334">_xlfn.IFS($I334=0,SUMIFS(Data!AA:AA,Data!$AB:$AB,$J334),$I334=1,SUMIFS(Data!AA:AA,Data!$AC:$AC,$J334),$I334=2,SUMIFS(Data!AA:AA,Data!$AD:$AD,$J334),$I334=3,SUMIFS(Data!AA:AA,Data!$AD:$AD,$J334))</f>
        <v>0</v>
      </c>
    </row>
    <row r="335" spans="9:15">
      <c r="I335">
        <f t="shared" si="6"/>
        <v>3</v>
      </c>
      <c r="J335" s="116" t="s">
        <v>1260</v>
      </c>
      <c r="K335" s="121" cm="1">
        <f t="array" ref="K335">_xlfn.IFS($I335=0,SUMIFS(Data!F:F,Data!$AB:$AB,$J335),$I335=1,SUMIFS(Data!F:F,Data!$AC:$AC,$J335),$I335=2,SUMIFS(Data!F:F,Data!$AD:$AD,$J335),I335=3,SUMIFS(Data!F:F,Data!$AD:$AD,$J335))/10^6</f>
        <v>0</v>
      </c>
      <c r="L335" s="128" cm="1">
        <f t="array" ref="L335">_xlfn.IFS($I335=0,SUMIFS(Data!X:X,Data!$AB:$AB,$J335),$I335=1,SUMIFS(Data!X:X,Data!$AC:$AC,$J335),$I335=2,SUMIFS(Data!X:X,Data!$AD:$AD,$J335),$I335=3,SUMIFS(Data!X:X,Data!$AD:$AD,$J335))</f>
        <v>0</v>
      </c>
      <c r="M335" s="128" cm="1">
        <f t="array" ref="M335">_xlfn.IFS($I335=0,SUMIFS(Data!Y:Y,Data!$AB:$AB,$J335),$I335=1,SUMIFS(Data!Y:Y,Data!$AC:$AC,$J335),$I335=2,SUMIFS(Data!Y:Y,Data!$AD:$AD,$J335),$I335=3,SUMIFS(Data!Y:Y,Data!$AD:$AD,$J335))</f>
        <v>0</v>
      </c>
      <c r="N335" s="128" cm="1">
        <f t="array" ref="N335">_xlfn.IFS($I335=0,SUMIFS(Data!Z:Z,Data!$AB:$AB,$J335),$I335=1,SUMIFS(Data!Z:Z,Data!$AC:$AC,$J335),$I335=2,SUMIFS(Data!Z:Z,Data!$AD:$AD,$J335),$I335=3,SUMIFS(Data!Z:Z,Data!$AD:$AD,$J335))</f>
        <v>0</v>
      </c>
      <c r="O335" s="128" cm="1">
        <f t="array" ref="O335">_xlfn.IFS($I335=0,SUMIFS(Data!AA:AA,Data!$AB:$AB,$J335),$I335=1,SUMIFS(Data!AA:AA,Data!$AC:$AC,$J335),$I335=2,SUMIFS(Data!AA:AA,Data!$AD:$AD,$J335),$I335=3,SUMIFS(Data!AA:AA,Data!$AD:$AD,$J335))</f>
        <v>0</v>
      </c>
    </row>
    <row r="336" spans="9:15">
      <c r="I336">
        <f t="shared" si="6"/>
        <v>3</v>
      </c>
      <c r="J336" s="115" t="s">
        <v>1262</v>
      </c>
      <c r="K336" s="120" cm="1">
        <f t="array" ref="K336">_xlfn.IFS($I336=0,SUMIFS(Data!F:F,Data!$AB:$AB,$J336),$I336=1,SUMIFS(Data!F:F,Data!$AC:$AC,$J336),$I336=2,SUMIFS(Data!F:F,Data!$AD:$AD,$J336),I336=3,SUMIFS(Data!F:F,Data!$AD:$AD,$J336))/10^6</f>
        <v>0</v>
      </c>
      <c r="L336" s="127" cm="1">
        <f t="array" ref="L336">_xlfn.IFS($I336=0,SUMIFS(Data!X:X,Data!$AB:$AB,$J336),$I336=1,SUMIFS(Data!X:X,Data!$AC:$AC,$J336),$I336=2,SUMIFS(Data!X:X,Data!$AD:$AD,$J336),$I336=3,SUMIFS(Data!X:X,Data!$AD:$AD,$J336))</f>
        <v>0</v>
      </c>
      <c r="M336" s="127" cm="1">
        <f t="array" ref="M336">_xlfn.IFS($I336=0,SUMIFS(Data!Y:Y,Data!$AB:$AB,$J336),$I336=1,SUMIFS(Data!Y:Y,Data!$AC:$AC,$J336),$I336=2,SUMIFS(Data!Y:Y,Data!$AD:$AD,$J336),$I336=3,SUMIFS(Data!Y:Y,Data!$AD:$AD,$J336))</f>
        <v>0</v>
      </c>
      <c r="N336" s="127" cm="1">
        <f t="array" ref="N336">_xlfn.IFS($I336=0,SUMIFS(Data!Z:Z,Data!$AB:$AB,$J336),$I336=1,SUMIFS(Data!Z:Z,Data!$AC:$AC,$J336),$I336=2,SUMIFS(Data!Z:Z,Data!$AD:$AD,$J336),$I336=3,SUMIFS(Data!Z:Z,Data!$AD:$AD,$J336))</f>
        <v>0</v>
      </c>
      <c r="O336" s="127" cm="1">
        <f t="array" ref="O336">_xlfn.IFS($I336=0,SUMIFS(Data!AA:AA,Data!$AB:$AB,$J336),$I336=1,SUMIFS(Data!AA:AA,Data!$AC:$AC,$J336),$I336=2,SUMIFS(Data!AA:AA,Data!$AD:$AD,$J336),$I336=3,SUMIFS(Data!AA:AA,Data!$AD:$AD,$J336))</f>
        <v>0</v>
      </c>
    </row>
    <row r="337" spans="9:15">
      <c r="I337">
        <f t="shared" si="6"/>
        <v>3</v>
      </c>
      <c r="J337" s="116" t="s">
        <v>1264</v>
      </c>
      <c r="K337" s="121" cm="1">
        <f t="array" ref="K337">_xlfn.IFS($I337=0,SUMIFS(Data!F:F,Data!$AB:$AB,$J337),$I337=1,SUMIFS(Data!F:F,Data!$AC:$AC,$J337),$I337=2,SUMIFS(Data!F:F,Data!$AD:$AD,$J337),I337=3,SUMIFS(Data!F:F,Data!$AD:$AD,$J337))/10^6</f>
        <v>0</v>
      </c>
      <c r="L337" s="128" cm="1">
        <f t="array" ref="L337">_xlfn.IFS($I337=0,SUMIFS(Data!X:X,Data!$AB:$AB,$J337),$I337=1,SUMIFS(Data!X:X,Data!$AC:$AC,$J337),$I337=2,SUMIFS(Data!X:X,Data!$AD:$AD,$J337),$I337=3,SUMIFS(Data!X:X,Data!$AD:$AD,$J337))</f>
        <v>0</v>
      </c>
      <c r="M337" s="128" cm="1">
        <f t="array" ref="M337">_xlfn.IFS($I337=0,SUMIFS(Data!Y:Y,Data!$AB:$AB,$J337),$I337=1,SUMIFS(Data!Y:Y,Data!$AC:$AC,$J337),$I337=2,SUMIFS(Data!Y:Y,Data!$AD:$AD,$J337),$I337=3,SUMIFS(Data!Y:Y,Data!$AD:$AD,$J337))</f>
        <v>0</v>
      </c>
      <c r="N337" s="128" cm="1">
        <f t="array" ref="N337">_xlfn.IFS($I337=0,SUMIFS(Data!Z:Z,Data!$AB:$AB,$J337),$I337=1,SUMIFS(Data!Z:Z,Data!$AC:$AC,$J337),$I337=2,SUMIFS(Data!Z:Z,Data!$AD:$AD,$J337),$I337=3,SUMIFS(Data!Z:Z,Data!$AD:$AD,$J337))</f>
        <v>0</v>
      </c>
      <c r="O337" s="128" cm="1">
        <f t="array" ref="O337">_xlfn.IFS($I337=0,SUMIFS(Data!AA:AA,Data!$AB:$AB,$J337),$I337=1,SUMIFS(Data!AA:AA,Data!$AC:$AC,$J337),$I337=2,SUMIFS(Data!AA:AA,Data!$AD:$AD,$J337),$I337=3,SUMIFS(Data!AA:AA,Data!$AD:$AD,$J337))</f>
        <v>0</v>
      </c>
    </row>
    <row r="338" spans="9:15">
      <c r="I338">
        <f t="shared" si="6"/>
        <v>3</v>
      </c>
      <c r="J338" s="115" t="s">
        <v>1266</v>
      </c>
      <c r="K338" s="120" cm="1">
        <f t="array" ref="K338">_xlfn.IFS($I338=0,SUMIFS(Data!F:F,Data!$AB:$AB,$J338),$I338=1,SUMIFS(Data!F:F,Data!$AC:$AC,$J338),$I338=2,SUMIFS(Data!F:F,Data!$AD:$AD,$J338),I338=3,SUMIFS(Data!F:F,Data!$AD:$AD,$J338))/10^6</f>
        <v>0</v>
      </c>
      <c r="L338" s="127" cm="1">
        <f t="array" ref="L338">_xlfn.IFS($I338=0,SUMIFS(Data!X:X,Data!$AB:$AB,$J338),$I338=1,SUMIFS(Data!X:X,Data!$AC:$AC,$J338),$I338=2,SUMIFS(Data!X:X,Data!$AD:$AD,$J338),$I338=3,SUMIFS(Data!X:X,Data!$AD:$AD,$J338))</f>
        <v>0</v>
      </c>
      <c r="M338" s="127" cm="1">
        <f t="array" ref="M338">_xlfn.IFS($I338=0,SUMIFS(Data!Y:Y,Data!$AB:$AB,$J338),$I338=1,SUMIFS(Data!Y:Y,Data!$AC:$AC,$J338),$I338=2,SUMIFS(Data!Y:Y,Data!$AD:$AD,$J338),$I338=3,SUMIFS(Data!Y:Y,Data!$AD:$AD,$J338))</f>
        <v>0</v>
      </c>
      <c r="N338" s="127" cm="1">
        <f t="array" ref="N338">_xlfn.IFS($I338=0,SUMIFS(Data!Z:Z,Data!$AB:$AB,$J338),$I338=1,SUMIFS(Data!Z:Z,Data!$AC:$AC,$J338),$I338=2,SUMIFS(Data!Z:Z,Data!$AD:$AD,$J338),$I338=3,SUMIFS(Data!Z:Z,Data!$AD:$AD,$J338))</f>
        <v>0</v>
      </c>
      <c r="O338" s="127" cm="1">
        <f t="array" ref="O338">_xlfn.IFS($I338=0,SUMIFS(Data!AA:AA,Data!$AB:$AB,$J338),$I338=1,SUMIFS(Data!AA:AA,Data!$AC:$AC,$J338),$I338=2,SUMIFS(Data!AA:AA,Data!$AD:$AD,$J338),$I338=3,SUMIFS(Data!AA:AA,Data!$AD:$AD,$J338))</f>
        <v>0</v>
      </c>
    </row>
    <row r="339" spans="9:15">
      <c r="I339">
        <f t="shared" si="6"/>
        <v>3</v>
      </c>
      <c r="J339" s="116" t="s">
        <v>1268</v>
      </c>
      <c r="K339" s="121" cm="1">
        <f t="array" ref="K339">_xlfn.IFS($I339=0,SUMIFS(Data!F:F,Data!$AB:$AB,$J339),$I339=1,SUMIFS(Data!F:F,Data!$AC:$AC,$J339),$I339=2,SUMIFS(Data!F:F,Data!$AD:$AD,$J339),I339=3,SUMIFS(Data!F:F,Data!$AD:$AD,$J339))/10^6</f>
        <v>0</v>
      </c>
      <c r="L339" s="128" cm="1">
        <f t="array" ref="L339">_xlfn.IFS($I339=0,SUMIFS(Data!X:X,Data!$AB:$AB,$J339),$I339=1,SUMIFS(Data!X:X,Data!$AC:$AC,$J339),$I339=2,SUMIFS(Data!X:X,Data!$AD:$AD,$J339),$I339=3,SUMIFS(Data!X:X,Data!$AD:$AD,$J339))</f>
        <v>0</v>
      </c>
      <c r="M339" s="128" cm="1">
        <f t="array" ref="M339">_xlfn.IFS($I339=0,SUMIFS(Data!Y:Y,Data!$AB:$AB,$J339),$I339=1,SUMIFS(Data!Y:Y,Data!$AC:$AC,$J339),$I339=2,SUMIFS(Data!Y:Y,Data!$AD:$AD,$J339),$I339=3,SUMIFS(Data!Y:Y,Data!$AD:$AD,$J339))</f>
        <v>0</v>
      </c>
      <c r="N339" s="128" cm="1">
        <f t="array" ref="N339">_xlfn.IFS($I339=0,SUMIFS(Data!Z:Z,Data!$AB:$AB,$J339),$I339=1,SUMIFS(Data!Z:Z,Data!$AC:$AC,$J339),$I339=2,SUMIFS(Data!Z:Z,Data!$AD:$AD,$J339),$I339=3,SUMIFS(Data!Z:Z,Data!$AD:$AD,$J339))</f>
        <v>0</v>
      </c>
      <c r="O339" s="128" cm="1">
        <f t="array" ref="O339">_xlfn.IFS($I339=0,SUMIFS(Data!AA:AA,Data!$AB:$AB,$J339),$I339=1,SUMIFS(Data!AA:AA,Data!$AC:$AC,$J339),$I339=2,SUMIFS(Data!AA:AA,Data!$AD:$AD,$J339),$I339=3,SUMIFS(Data!AA:AA,Data!$AD:$AD,$J339))</f>
        <v>0</v>
      </c>
    </row>
    <row r="340" spans="9:15">
      <c r="I340">
        <f t="shared" si="6"/>
        <v>3</v>
      </c>
      <c r="J340" s="115" t="s">
        <v>1270</v>
      </c>
      <c r="K340" s="120" cm="1">
        <f t="array" ref="K340">_xlfn.IFS($I340=0,SUMIFS(Data!F:F,Data!$AB:$AB,$J340),$I340=1,SUMIFS(Data!F:F,Data!$AC:$AC,$J340),$I340=2,SUMIFS(Data!F:F,Data!$AD:$AD,$J340),I340=3,SUMIFS(Data!F:F,Data!$AD:$AD,$J340))/10^6</f>
        <v>0</v>
      </c>
      <c r="L340" s="127" cm="1">
        <f t="array" ref="L340">_xlfn.IFS($I340=0,SUMIFS(Data!X:X,Data!$AB:$AB,$J340),$I340=1,SUMIFS(Data!X:X,Data!$AC:$AC,$J340),$I340=2,SUMIFS(Data!X:X,Data!$AD:$AD,$J340),$I340=3,SUMIFS(Data!X:X,Data!$AD:$AD,$J340))</f>
        <v>0</v>
      </c>
      <c r="M340" s="127" cm="1">
        <f t="array" ref="M340">_xlfn.IFS($I340=0,SUMIFS(Data!Y:Y,Data!$AB:$AB,$J340),$I340=1,SUMIFS(Data!Y:Y,Data!$AC:$AC,$J340),$I340=2,SUMIFS(Data!Y:Y,Data!$AD:$AD,$J340),$I340=3,SUMIFS(Data!Y:Y,Data!$AD:$AD,$J340))</f>
        <v>0</v>
      </c>
      <c r="N340" s="127" cm="1">
        <f t="array" ref="N340">_xlfn.IFS($I340=0,SUMIFS(Data!Z:Z,Data!$AB:$AB,$J340),$I340=1,SUMIFS(Data!Z:Z,Data!$AC:$AC,$J340),$I340=2,SUMIFS(Data!Z:Z,Data!$AD:$AD,$J340),$I340=3,SUMIFS(Data!Z:Z,Data!$AD:$AD,$J340))</f>
        <v>0</v>
      </c>
      <c r="O340" s="127" cm="1">
        <f t="array" ref="O340">_xlfn.IFS($I340=0,SUMIFS(Data!AA:AA,Data!$AB:$AB,$J340),$I340=1,SUMIFS(Data!AA:AA,Data!$AC:$AC,$J340),$I340=2,SUMIFS(Data!AA:AA,Data!$AD:$AD,$J340),$I340=3,SUMIFS(Data!AA:AA,Data!$AD:$AD,$J340))</f>
        <v>0</v>
      </c>
    </row>
    <row r="341" spans="9:15">
      <c r="I341">
        <f t="shared" si="6"/>
        <v>3</v>
      </c>
      <c r="J341" s="116" t="s">
        <v>1272</v>
      </c>
      <c r="K341" s="121" cm="1">
        <f t="array" ref="K341">_xlfn.IFS($I341=0,SUMIFS(Data!F:F,Data!$AB:$AB,$J341),$I341=1,SUMIFS(Data!F:F,Data!$AC:$AC,$J341),$I341=2,SUMIFS(Data!F:F,Data!$AD:$AD,$J341),I341=3,SUMIFS(Data!F:F,Data!$AD:$AD,$J341))/10^6</f>
        <v>0</v>
      </c>
      <c r="L341" s="128" cm="1">
        <f t="array" ref="L341">_xlfn.IFS($I341=0,SUMIFS(Data!X:X,Data!$AB:$AB,$J341),$I341=1,SUMIFS(Data!X:X,Data!$AC:$AC,$J341),$I341=2,SUMIFS(Data!X:X,Data!$AD:$AD,$J341),$I341=3,SUMIFS(Data!X:X,Data!$AD:$AD,$J341))</f>
        <v>0</v>
      </c>
      <c r="M341" s="128" cm="1">
        <f t="array" ref="M341">_xlfn.IFS($I341=0,SUMIFS(Data!Y:Y,Data!$AB:$AB,$J341),$I341=1,SUMIFS(Data!Y:Y,Data!$AC:$AC,$J341),$I341=2,SUMIFS(Data!Y:Y,Data!$AD:$AD,$J341),$I341=3,SUMIFS(Data!Y:Y,Data!$AD:$AD,$J341))</f>
        <v>0</v>
      </c>
      <c r="N341" s="128" cm="1">
        <f t="array" ref="N341">_xlfn.IFS($I341=0,SUMIFS(Data!Z:Z,Data!$AB:$AB,$J341),$I341=1,SUMIFS(Data!Z:Z,Data!$AC:$AC,$J341),$I341=2,SUMIFS(Data!Z:Z,Data!$AD:$AD,$J341),$I341=3,SUMIFS(Data!Z:Z,Data!$AD:$AD,$J341))</f>
        <v>0</v>
      </c>
      <c r="O341" s="128" cm="1">
        <f t="array" ref="O341">_xlfn.IFS($I341=0,SUMIFS(Data!AA:AA,Data!$AB:$AB,$J341),$I341=1,SUMIFS(Data!AA:AA,Data!$AC:$AC,$J341),$I341=2,SUMIFS(Data!AA:AA,Data!$AD:$AD,$J341),$I341=3,SUMIFS(Data!AA:AA,Data!$AD:$AD,$J341))</f>
        <v>0</v>
      </c>
    </row>
    <row r="342" spans="9:15">
      <c r="I342">
        <f t="shared" si="6"/>
        <v>3</v>
      </c>
      <c r="J342" s="115" t="s">
        <v>1274</v>
      </c>
      <c r="K342" s="120" cm="1">
        <f t="array" ref="K342">_xlfn.IFS($I342=0,SUMIFS(Data!F:F,Data!$AB:$AB,$J342),$I342=1,SUMIFS(Data!F:F,Data!$AC:$AC,$J342),$I342=2,SUMIFS(Data!F:F,Data!$AD:$AD,$J342),I342=3,SUMIFS(Data!F:F,Data!$AD:$AD,$J342))/10^6</f>
        <v>0</v>
      </c>
      <c r="L342" s="127" cm="1">
        <f t="array" ref="L342">_xlfn.IFS($I342=0,SUMIFS(Data!X:X,Data!$AB:$AB,$J342),$I342=1,SUMIFS(Data!X:X,Data!$AC:$AC,$J342),$I342=2,SUMIFS(Data!X:X,Data!$AD:$AD,$J342),$I342=3,SUMIFS(Data!X:X,Data!$AD:$AD,$J342))</f>
        <v>0</v>
      </c>
      <c r="M342" s="127" cm="1">
        <f t="array" ref="M342">_xlfn.IFS($I342=0,SUMIFS(Data!Y:Y,Data!$AB:$AB,$J342),$I342=1,SUMIFS(Data!Y:Y,Data!$AC:$AC,$J342),$I342=2,SUMIFS(Data!Y:Y,Data!$AD:$AD,$J342),$I342=3,SUMIFS(Data!Y:Y,Data!$AD:$AD,$J342))</f>
        <v>0</v>
      </c>
      <c r="N342" s="127" cm="1">
        <f t="array" ref="N342">_xlfn.IFS($I342=0,SUMIFS(Data!Z:Z,Data!$AB:$AB,$J342),$I342=1,SUMIFS(Data!Z:Z,Data!$AC:$AC,$J342),$I342=2,SUMIFS(Data!Z:Z,Data!$AD:$AD,$J342),$I342=3,SUMIFS(Data!Z:Z,Data!$AD:$AD,$J342))</f>
        <v>0</v>
      </c>
      <c r="O342" s="127" cm="1">
        <f t="array" ref="O342">_xlfn.IFS($I342=0,SUMIFS(Data!AA:AA,Data!$AB:$AB,$J342),$I342=1,SUMIFS(Data!AA:AA,Data!$AC:$AC,$J342),$I342=2,SUMIFS(Data!AA:AA,Data!$AD:$AD,$J342),$I342=3,SUMIFS(Data!AA:AA,Data!$AD:$AD,$J342))</f>
        <v>0</v>
      </c>
    </row>
    <row r="343" spans="9:15">
      <c r="I343">
        <f t="shared" si="6"/>
        <v>3</v>
      </c>
      <c r="J343" s="116" t="s">
        <v>1276</v>
      </c>
      <c r="K343" s="121" cm="1">
        <f t="array" ref="K343">_xlfn.IFS($I343=0,SUMIFS(Data!F:F,Data!$AB:$AB,$J343),$I343=1,SUMIFS(Data!F:F,Data!$AC:$AC,$J343),$I343=2,SUMIFS(Data!F:F,Data!$AD:$AD,$J343),I343=3,SUMIFS(Data!F:F,Data!$AD:$AD,$J343))/10^6</f>
        <v>0</v>
      </c>
      <c r="L343" s="128" cm="1">
        <f t="array" ref="L343">_xlfn.IFS($I343=0,SUMIFS(Data!X:X,Data!$AB:$AB,$J343),$I343=1,SUMIFS(Data!X:X,Data!$AC:$AC,$J343),$I343=2,SUMIFS(Data!X:X,Data!$AD:$AD,$J343),$I343=3,SUMIFS(Data!X:X,Data!$AD:$AD,$J343))</f>
        <v>0</v>
      </c>
      <c r="M343" s="128" cm="1">
        <f t="array" ref="M343">_xlfn.IFS($I343=0,SUMIFS(Data!Y:Y,Data!$AB:$AB,$J343),$I343=1,SUMIFS(Data!Y:Y,Data!$AC:$AC,$J343),$I343=2,SUMIFS(Data!Y:Y,Data!$AD:$AD,$J343),$I343=3,SUMIFS(Data!Y:Y,Data!$AD:$AD,$J343))</f>
        <v>0</v>
      </c>
      <c r="N343" s="128" cm="1">
        <f t="array" ref="N343">_xlfn.IFS($I343=0,SUMIFS(Data!Z:Z,Data!$AB:$AB,$J343),$I343=1,SUMIFS(Data!Z:Z,Data!$AC:$AC,$J343),$I343=2,SUMIFS(Data!Z:Z,Data!$AD:$AD,$J343),$I343=3,SUMIFS(Data!Z:Z,Data!$AD:$AD,$J343))</f>
        <v>0</v>
      </c>
      <c r="O343" s="128" cm="1">
        <f t="array" ref="O343">_xlfn.IFS($I343=0,SUMIFS(Data!AA:AA,Data!$AB:$AB,$J343),$I343=1,SUMIFS(Data!AA:AA,Data!$AC:$AC,$J343),$I343=2,SUMIFS(Data!AA:AA,Data!$AD:$AD,$J343),$I343=3,SUMIFS(Data!AA:AA,Data!$AD:$AD,$J343))</f>
        <v>0</v>
      </c>
    </row>
    <row r="344" spans="9:15">
      <c r="I344">
        <f t="shared" si="6"/>
        <v>3</v>
      </c>
      <c r="J344" s="115" t="s">
        <v>1278</v>
      </c>
      <c r="K344" s="120" cm="1">
        <f t="array" ref="K344">_xlfn.IFS($I344=0,SUMIFS(Data!F:F,Data!$AB:$AB,$J344),$I344=1,SUMIFS(Data!F:F,Data!$AC:$AC,$J344),$I344=2,SUMIFS(Data!F:F,Data!$AD:$AD,$J344),I344=3,SUMIFS(Data!F:F,Data!$AD:$AD,$J344))/10^6</f>
        <v>0</v>
      </c>
      <c r="L344" s="127" cm="1">
        <f t="array" ref="L344">_xlfn.IFS($I344=0,SUMIFS(Data!X:X,Data!$AB:$AB,$J344),$I344=1,SUMIFS(Data!X:X,Data!$AC:$AC,$J344),$I344=2,SUMIFS(Data!X:X,Data!$AD:$AD,$J344),$I344=3,SUMIFS(Data!X:X,Data!$AD:$AD,$J344))</f>
        <v>0</v>
      </c>
      <c r="M344" s="127" cm="1">
        <f t="array" ref="M344">_xlfn.IFS($I344=0,SUMIFS(Data!Y:Y,Data!$AB:$AB,$J344),$I344=1,SUMIFS(Data!Y:Y,Data!$AC:$AC,$J344),$I344=2,SUMIFS(Data!Y:Y,Data!$AD:$AD,$J344),$I344=3,SUMIFS(Data!Y:Y,Data!$AD:$AD,$J344))</f>
        <v>0</v>
      </c>
      <c r="N344" s="127" cm="1">
        <f t="array" ref="N344">_xlfn.IFS($I344=0,SUMIFS(Data!Z:Z,Data!$AB:$AB,$J344),$I344=1,SUMIFS(Data!Z:Z,Data!$AC:$AC,$J344),$I344=2,SUMIFS(Data!Z:Z,Data!$AD:$AD,$J344),$I344=3,SUMIFS(Data!Z:Z,Data!$AD:$AD,$J344))</f>
        <v>0</v>
      </c>
      <c r="O344" s="127" cm="1">
        <f t="array" ref="O344">_xlfn.IFS($I344=0,SUMIFS(Data!AA:AA,Data!$AB:$AB,$J344),$I344=1,SUMIFS(Data!AA:AA,Data!$AC:$AC,$J344),$I344=2,SUMIFS(Data!AA:AA,Data!$AD:$AD,$J344),$I344=3,SUMIFS(Data!AA:AA,Data!$AD:$AD,$J344))</f>
        <v>0</v>
      </c>
    </row>
    <row r="345" spans="9:15">
      <c r="I345">
        <f t="shared" si="6"/>
        <v>3</v>
      </c>
      <c r="J345" s="116" t="s">
        <v>1280</v>
      </c>
      <c r="K345" s="121" cm="1">
        <f t="array" ref="K345">_xlfn.IFS($I345=0,SUMIFS(Data!F:F,Data!$AB:$AB,$J345),$I345=1,SUMIFS(Data!F:F,Data!$AC:$AC,$J345),$I345=2,SUMIFS(Data!F:F,Data!$AD:$AD,$J345),I345=3,SUMIFS(Data!F:F,Data!$AD:$AD,$J345))/10^6</f>
        <v>0</v>
      </c>
      <c r="L345" s="128" cm="1">
        <f t="array" ref="L345">_xlfn.IFS($I345=0,SUMIFS(Data!X:X,Data!$AB:$AB,$J345),$I345=1,SUMIFS(Data!X:X,Data!$AC:$AC,$J345),$I345=2,SUMIFS(Data!X:X,Data!$AD:$AD,$J345),$I345=3,SUMIFS(Data!X:X,Data!$AD:$AD,$J345))</f>
        <v>0</v>
      </c>
      <c r="M345" s="128" cm="1">
        <f t="array" ref="M345">_xlfn.IFS($I345=0,SUMIFS(Data!Y:Y,Data!$AB:$AB,$J345),$I345=1,SUMIFS(Data!Y:Y,Data!$AC:$AC,$J345),$I345=2,SUMIFS(Data!Y:Y,Data!$AD:$AD,$J345),$I345=3,SUMIFS(Data!Y:Y,Data!$AD:$AD,$J345))</f>
        <v>0</v>
      </c>
      <c r="N345" s="128" cm="1">
        <f t="array" ref="N345">_xlfn.IFS($I345=0,SUMIFS(Data!Z:Z,Data!$AB:$AB,$J345),$I345=1,SUMIFS(Data!Z:Z,Data!$AC:$AC,$J345),$I345=2,SUMIFS(Data!Z:Z,Data!$AD:$AD,$J345),$I345=3,SUMIFS(Data!Z:Z,Data!$AD:$AD,$J345))</f>
        <v>0</v>
      </c>
      <c r="O345" s="128" cm="1">
        <f t="array" ref="O345">_xlfn.IFS($I345=0,SUMIFS(Data!AA:AA,Data!$AB:$AB,$J345),$I345=1,SUMIFS(Data!AA:AA,Data!$AC:$AC,$J345),$I345=2,SUMIFS(Data!AA:AA,Data!$AD:$AD,$J345),$I345=3,SUMIFS(Data!AA:AA,Data!$AD:$AD,$J345))</f>
        <v>0</v>
      </c>
    </row>
    <row r="346" spans="9:15">
      <c r="I346">
        <f t="shared" si="6"/>
        <v>3</v>
      </c>
      <c r="J346" s="115" t="s">
        <v>1282</v>
      </c>
      <c r="K346" s="120" cm="1">
        <f t="array" ref="K346">_xlfn.IFS($I346=0,SUMIFS(Data!F:F,Data!$AB:$AB,$J346),$I346=1,SUMIFS(Data!F:F,Data!$AC:$AC,$J346),$I346=2,SUMIFS(Data!F:F,Data!$AD:$AD,$J346),I346=3,SUMIFS(Data!F:F,Data!$AD:$AD,$J346))/10^6</f>
        <v>0</v>
      </c>
      <c r="L346" s="127" cm="1">
        <f t="array" ref="L346">_xlfn.IFS($I346=0,SUMIFS(Data!X:X,Data!$AB:$AB,$J346),$I346=1,SUMIFS(Data!X:X,Data!$AC:$AC,$J346),$I346=2,SUMIFS(Data!X:X,Data!$AD:$AD,$J346),$I346=3,SUMIFS(Data!X:X,Data!$AD:$AD,$J346))</f>
        <v>0</v>
      </c>
      <c r="M346" s="127" cm="1">
        <f t="array" ref="M346">_xlfn.IFS($I346=0,SUMIFS(Data!Y:Y,Data!$AB:$AB,$J346),$I346=1,SUMIFS(Data!Y:Y,Data!$AC:$AC,$J346),$I346=2,SUMIFS(Data!Y:Y,Data!$AD:$AD,$J346),$I346=3,SUMIFS(Data!Y:Y,Data!$AD:$AD,$J346))</f>
        <v>0</v>
      </c>
      <c r="N346" s="127" cm="1">
        <f t="array" ref="N346">_xlfn.IFS($I346=0,SUMIFS(Data!Z:Z,Data!$AB:$AB,$J346),$I346=1,SUMIFS(Data!Z:Z,Data!$AC:$AC,$J346),$I346=2,SUMIFS(Data!Z:Z,Data!$AD:$AD,$J346),$I346=3,SUMIFS(Data!Z:Z,Data!$AD:$AD,$J346))</f>
        <v>0</v>
      </c>
      <c r="O346" s="127" cm="1">
        <f t="array" ref="O346">_xlfn.IFS($I346=0,SUMIFS(Data!AA:AA,Data!$AB:$AB,$J346),$I346=1,SUMIFS(Data!AA:AA,Data!$AC:$AC,$J346),$I346=2,SUMIFS(Data!AA:AA,Data!$AD:$AD,$J346),$I346=3,SUMIFS(Data!AA:AA,Data!$AD:$AD,$J346))</f>
        <v>0</v>
      </c>
    </row>
    <row r="347" spans="9:15">
      <c r="I347">
        <f t="shared" si="6"/>
        <v>1</v>
      </c>
      <c r="J347" s="133" t="s">
        <v>370</v>
      </c>
      <c r="K347" s="134" cm="1">
        <f t="array" ref="K347">_xlfn.IFS($I347=0,SUMIFS(Data!F:F,Data!$AB:$AB,$J347),$I347=1,SUMIFS(Data!F:F,Data!$AC:$AC,$J347),$I347=2,SUMIFS(Data!F:F,Data!$AD:$AD,$J347),I347=3,SUMIFS(Data!F:F,Data!$AD:$AD,$J347))/10^6</f>
        <v>0</v>
      </c>
      <c r="L347" s="135" cm="1">
        <f t="array" ref="L347">_xlfn.IFS($I347=0,SUMIFS(Data!X:X,Data!$AB:$AB,$J347),$I347=1,SUMIFS(Data!X:X,Data!$AC:$AC,$J347),$I347=2,SUMIFS(Data!X:X,Data!$AD:$AD,$J347),$I347=3,SUMIFS(Data!X:X,Data!$AD:$AD,$J347))</f>
        <v>0</v>
      </c>
      <c r="M347" s="135" cm="1">
        <f t="array" ref="M347">_xlfn.IFS($I347=0,SUMIFS(Data!Y:Y,Data!$AB:$AB,$J347),$I347=1,SUMIFS(Data!Y:Y,Data!$AC:$AC,$J347),$I347=2,SUMIFS(Data!Y:Y,Data!$AD:$AD,$J347),$I347=3,SUMIFS(Data!Y:Y,Data!$AD:$AD,$J347))</f>
        <v>0</v>
      </c>
      <c r="N347" s="135" cm="1">
        <f t="array" ref="N347">_xlfn.IFS($I347=0,SUMIFS(Data!Z:Z,Data!$AB:$AB,$J347),$I347=1,SUMIFS(Data!Z:Z,Data!$AC:$AC,$J347),$I347=2,SUMIFS(Data!Z:Z,Data!$AD:$AD,$J347),$I347=3,SUMIFS(Data!Z:Z,Data!$AD:$AD,$J347))</f>
        <v>0</v>
      </c>
      <c r="O347" s="135" cm="1">
        <f t="array" ref="O347">_xlfn.IFS($I347=0,SUMIFS(Data!AA:AA,Data!$AB:$AB,$J347),$I347=1,SUMIFS(Data!AA:AA,Data!$AC:$AC,$J347),$I347=2,SUMIFS(Data!AA:AA,Data!$AD:$AD,$J347),$I347=3,SUMIFS(Data!AA:AA,Data!$AD:$AD,$J347))</f>
        <v>0</v>
      </c>
    </row>
    <row r="348" spans="9:15">
      <c r="I348">
        <f t="shared" si="6"/>
        <v>3</v>
      </c>
      <c r="J348" s="115" t="s">
        <v>1136</v>
      </c>
      <c r="K348" s="120" cm="1">
        <f t="array" ref="K348">_xlfn.IFS($I348=0,SUMIFS(Data!F:F,Data!$AB:$AB,$J348),$I348=1,SUMIFS(Data!F:F,Data!$AC:$AC,$J348),$I348=2,SUMIFS(Data!F:F,Data!$AD:$AD,$J348),I348=3,SUMIFS(Data!F:F,Data!$AD:$AD,$J348))/10^6</f>
        <v>0</v>
      </c>
      <c r="L348" s="127" cm="1">
        <f t="array" ref="L348">_xlfn.IFS($I348=0,SUMIFS(Data!X:X,Data!$AB:$AB,$J348),$I348=1,SUMIFS(Data!X:X,Data!$AC:$AC,$J348),$I348=2,SUMIFS(Data!X:X,Data!$AD:$AD,$J348),$I348=3,SUMIFS(Data!X:X,Data!$AD:$AD,$J348))</f>
        <v>0</v>
      </c>
      <c r="M348" s="127" cm="1">
        <f t="array" ref="M348">_xlfn.IFS($I348=0,SUMIFS(Data!Y:Y,Data!$AB:$AB,$J348),$I348=1,SUMIFS(Data!Y:Y,Data!$AC:$AC,$J348),$I348=2,SUMIFS(Data!Y:Y,Data!$AD:$AD,$J348),$I348=3,SUMIFS(Data!Y:Y,Data!$AD:$AD,$J348))</f>
        <v>0</v>
      </c>
      <c r="N348" s="127" cm="1">
        <f t="array" ref="N348">_xlfn.IFS($I348=0,SUMIFS(Data!Z:Z,Data!$AB:$AB,$J348),$I348=1,SUMIFS(Data!Z:Z,Data!$AC:$AC,$J348),$I348=2,SUMIFS(Data!Z:Z,Data!$AD:$AD,$J348),$I348=3,SUMIFS(Data!Z:Z,Data!$AD:$AD,$J348))</f>
        <v>0</v>
      </c>
      <c r="O348" s="127" cm="1">
        <f t="array" ref="O348">_xlfn.IFS($I348=0,SUMIFS(Data!AA:AA,Data!$AB:$AB,$J348),$I348=1,SUMIFS(Data!AA:AA,Data!$AC:$AC,$J348),$I348=2,SUMIFS(Data!AA:AA,Data!$AD:$AD,$J348),$I348=3,SUMIFS(Data!AA:AA,Data!$AD:$AD,$J348))</f>
        <v>0</v>
      </c>
    </row>
    <row r="349" spans="9:15">
      <c r="I349">
        <f t="shared" si="6"/>
        <v>3</v>
      </c>
      <c r="J349" s="116" t="s">
        <v>1138</v>
      </c>
      <c r="K349" s="121" cm="1">
        <f t="array" ref="K349">_xlfn.IFS($I349=0,SUMIFS(Data!F:F,Data!$AB:$AB,$J349),$I349=1,SUMIFS(Data!F:F,Data!$AC:$AC,$J349),$I349=2,SUMIFS(Data!F:F,Data!$AD:$AD,$J349),I349=3,SUMIFS(Data!F:F,Data!$AD:$AD,$J349))/10^6</f>
        <v>0</v>
      </c>
      <c r="L349" s="128" cm="1">
        <f t="array" ref="L349">_xlfn.IFS($I349=0,SUMIFS(Data!X:X,Data!$AB:$AB,$J349),$I349=1,SUMIFS(Data!X:X,Data!$AC:$AC,$J349),$I349=2,SUMIFS(Data!X:X,Data!$AD:$AD,$J349),$I349=3,SUMIFS(Data!X:X,Data!$AD:$AD,$J349))</f>
        <v>0</v>
      </c>
      <c r="M349" s="128" cm="1">
        <f t="array" ref="M349">_xlfn.IFS($I349=0,SUMIFS(Data!Y:Y,Data!$AB:$AB,$J349),$I349=1,SUMIFS(Data!Y:Y,Data!$AC:$AC,$J349),$I349=2,SUMIFS(Data!Y:Y,Data!$AD:$AD,$J349),$I349=3,SUMIFS(Data!Y:Y,Data!$AD:$AD,$J349))</f>
        <v>0</v>
      </c>
      <c r="N349" s="128" cm="1">
        <f t="array" ref="N349">_xlfn.IFS($I349=0,SUMIFS(Data!Z:Z,Data!$AB:$AB,$J349),$I349=1,SUMIFS(Data!Z:Z,Data!$AC:$AC,$J349),$I349=2,SUMIFS(Data!Z:Z,Data!$AD:$AD,$J349),$I349=3,SUMIFS(Data!Z:Z,Data!$AD:$AD,$J349))</f>
        <v>0</v>
      </c>
      <c r="O349" s="128" cm="1">
        <f t="array" ref="O349">_xlfn.IFS($I349=0,SUMIFS(Data!AA:AA,Data!$AB:$AB,$J349),$I349=1,SUMIFS(Data!AA:AA,Data!$AC:$AC,$J349),$I349=2,SUMIFS(Data!AA:AA,Data!$AD:$AD,$J349),$I349=3,SUMIFS(Data!AA:AA,Data!$AD:$AD,$J349))</f>
        <v>0</v>
      </c>
    </row>
    <row r="350" spans="9:15">
      <c r="I350">
        <f t="shared" si="6"/>
        <v>1</v>
      </c>
      <c r="J350" s="133" t="s">
        <v>373</v>
      </c>
      <c r="K350" s="134" cm="1">
        <f t="array" ref="K350">_xlfn.IFS($I350=0,SUMIFS(Data!F:F,Data!$AB:$AB,$J350),$I350=1,SUMIFS(Data!F:F,Data!$AC:$AC,$J350),$I350=2,SUMIFS(Data!F:F,Data!$AD:$AD,$J350),I350=3,SUMIFS(Data!F:F,Data!$AD:$AD,$J350))/10^6</f>
        <v>0</v>
      </c>
      <c r="L350" s="135" cm="1">
        <f t="array" ref="L350">_xlfn.IFS($I350=0,SUMIFS(Data!X:X,Data!$AB:$AB,$J350),$I350=1,SUMIFS(Data!X:X,Data!$AC:$AC,$J350),$I350=2,SUMIFS(Data!X:X,Data!$AD:$AD,$J350),$I350=3,SUMIFS(Data!X:X,Data!$AD:$AD,$J350))</f>
        <v>0</v>
      </c>
      <c r="M350" s="135" cm="1">
        <f t="array" ref="M350">_xlfn.IFS($I350=0,SUMIFS(Data!Y:Y,Data!$AB:$AB,$J350),$I350=1,SUMIFS(Data!Y:Y,Data!$AC:$AC,$J350),$I350=2,SUMIFS(Data!Y:Y,Data!$AD:$AD,$J350),$I350=3,SUMIFS(Data!Y:Y,Data!$AD:$AD,$J350))</f>
        <v>0</v>
      </c>
      <c r="N350" s="135" cm="1">
        <f t="array" ref="N350">_xlfn.IFS($I350=0,SUMIFS(Data!Z:Z,Data!$AB:$AB,$J350),$I350=1,SUMIFS(Data!Z:Z,Data!$AC:$AC,$J350),$I350=2,SUMIFS(Data!Z:Z,Data!$AD:$AD,$J350),$I350=3,SUMIFS(Data!Z:Z,Data!$AD:$AD,$J350))</f>
        <v>0</v>
      </c>
      <c r="O350" s="135" cm="1">
        <f t="array" ref="O350">_xlfn.IFS($I350=0,SUMIFS(Data!AA:AA,Data!$AB:$AB,$J350),$I350=1,SUMIFS(Data!AA:AA,Data!$AC:$AC,$J350),$I350=2,SUMIFS(Data!AA:AA,Data!$AD:$AD,$J350),$I350=3,SUMIFS(Data!AA:AA,Data!$AD:$AD,$J350))</f>
        <v>0</v>
      </c>
    </row>
    <row r="351" spans="9:15">
      <c r="I351">
        <f t="shared" si="6"/>
        <v>3</v>
      </c>
      <c r="J351" s="116" t="s">
        <v>1140</v>
      </c>
      <c r="K351" s="121" cm="1">
        <f t="array" ref="K351">_xlfn.IFS($I351=0,SUMIFS(Data!F:F,Data!$AB:$AB,$J351),$I351=1,SUMIFS(Data!F:F,Data!$AC:$AC,$J351),$I351=2,SUMIFS(Data!F:F,Data!$AD:$AD,$J351),I351=3,SUMIFS(Data!F:F,Data!$AD:$AD,$J351))/10^6</f>
        <v>0</v>
      </c>
      <c r="L351" s="128" cm="1">
        <f t="array" ref="L351">_xlfn.IFS($I351=0,SUMIFS(Data!X:X,Data!$AB:$AB,$J351),$I351=1,SUMIFS(Data!X:X,Data!$AC:$AC,$J351),$I351=2,SUMIFS(Data!X:X,Data!$AD:$AD,$J351),$I351=3,SUMIFS(Data!X:X,Data!$AD:$AD,$J351))</f>
        <v>0</v>
      </c>
      <c r="M351" s="128" cm="1">
        <f t="array" ref="M351">_xlfn.IFS($I351=0,SUMIFS(Data!Y:Y,Data!$AB:$AB,$J351),$I351=1,SUMIFS(Data!Y:Y,Data!$AC:$AC,$J351),$I351=2,SUMIFS(Data!Y:Y,Data!$AD:$AD,$J351),$I351=3,SUMIFS(Data!Y:Y,Data!$AD:$AD,$J351))</f>
        <v>0</v>
      </c>
      <c r="N351" s="128" cm="1">
        <f t="array" ref="N351">_xlfn.IFS($I351=0,SUMIFS(Data!Z:Z,Data!$AB:$AB,$J351),$I351=1,SUMIFS(Data!Z:Z,Data!$AC:$AC,$J351),$I351=2,SUMIFS(Data!Z:Z,Data!$AD:$AD,$J351),$I351=3,SUMIFS(Data!Z:Z,Data!$AD:$AD,$J351))</f>
        <v>0</v>
      </c>
      <c r="O351" s="128" cm="1">
        <f t="array" ref="O351">_xlfn.IFS($I351=0,SUMIFS(Data!AA:AA,Data!$AB:$AB,$J351),$I351=1,SUMIFS(Data!AA:AA,Data!$AC:$AC,$J351),$I351=2,SUMIFS(Data!AA:AA,Data!$AD:$AD,$J351),$I351=3,SUMIFS(Data!AA:AA,Data!$AD:$AD,$J351))</f>
        <v>0</v>
      </c>
    </row>
    <row r="352" spans="9:15">
      <c r="I352">
        <f t="shared" si="6"/>
        <v>3</v>
      </c>
      <c r="J352" s="115" t="s">
        <v>1158</v>
      </c>
      <c r="K352" s="120" cm="1">
        <f t="array" ref="K352">_xlfn.IFS($I352=0,SUMIFS(Data!F:F,Data!$AB:$AB,$J352),$I352=1,SUMIFS(Data!F:F,Data!$AC:$AC,$J352),$I352=2,SUMIFS(Data!F:F,Data!$AD:$AD,$J352),I352=3,SUMIFS(Data!F:F,Data!$AD:$AD,$J352))/10^6</f>
        <v>0</v>
      </c>
      <c r="L352" s="127" cm="1">
        <f t="array" ref="L352">_xlfn.IFS($I352=0,SUMIFS(Data!X:X,Data!$AB:$AB,$J352),$I352=1,SUMIFS(Data!X:X,Data!$AC:$AC,$J352),$I352=2,SUMIFS(Data!X:X,Data!$AD:$AD,$J352),$I352=3,SUMIFS(Data!X:X,Data!$AD:$AD,$J352))</f>
        <v>0</v>
      </c>
      <c r="M352" s="127" cm="1">
        <f t="array" ref="M352">_xlfn.IFS($I352=0,SUMIFS(Data!Y:Y,Data!$AB:$AB,$J352),$I352=1,SUMIFS(Data!Y:Y,Data!$AC:$AC,$J352),$I352=2,SUMIFS(Data!Y:Y,Data!$AD:$AD,$J352),$I352=3,SUMIFS(Data!Y:Y,Data!$AD:$AD,$J352))</f>
        <v>0</v>
      </c>
      <c r="N352" s="127" cm="1">
        <f t="array" ref="N352">_xlfn.IFS($I352=0,SUMIFS(Data!Z:Z,Data!$AB:$AB,$J352),$I352=1,SUMIFS(Data!Z:Z,Data!$AC:$AC,$J352),$I352=2,SUMIFS(Data!Z:Z,Data!$AD:$AD,$J352),$I352=3,SUMIFS(Data!Z:Z,Data!$AD:$AD,$J352))</f>
        <v>0</v>
      </c>
      <c r="O352" s="127" cm="1">
        <f t="array" ref="O352">_xlfn.IFS($I352=0,SUMIFS(Data!AA:AA,Data!$AB:$AB,$J352),$I352=1,SUMIFS(Data!AA:AA,Data!$AC:$AC,$J352),$I352=2,SUMIFS(Data!AA:AA,Data!$AD:$AD,$J352),$I352=3,SUMIFS(Data!AA:AA,Data!$AD:$AD,$J352))</f>
        <v>0</v>
      </c>
    </row>
    <row r="353" spans="9:15">
      <c r="I353">
        <f t="shared" si="6"/>
        <v>3</v>
      </c>
      <c r="J353" s="116" t="s">
        <v>1160</v>
      </c>
      <c r="K353" s="121" cm="1">
        <f t="array" ref="K353">_xlfn.IFS($I353=0,SUMIFS(Data!F:F,Data!$AB:$AB,$J353),$I353=1,SUMIFS(Data!F:F,Data!$AC:$AC,$J353),$I353=2,SUMIFS(Data!F:F,Data!$AD:$AD,$J353),I353=3,SUMIFS(Data!F:F,Data!$AD:$AD,$J353))/10^6</f>
        <v>0</v>
      </c>
      <c r="L353" s="128" cm="1">
        <f t="array" ref="L353">_xlfn.IFS($I353=0,SUMIFS(Data!X:X,Data!$AB:$AB,$J353),$I353=1,SUMIFS(Data!X:X,Data!$AC:$AC,$J353),$I353=2,SUMIFS(Data!X:X,Data!$AD:$AD,$J353),$I353=3,SUMIFS(Data!X:X,Data!$AD:$AD,$J353))</f>
        <v>0</v>
      </c>
      <c r="M353" s="128" cm="1">
        <f t="array" ref="M353">_xlfn.IFS($I353=0,SUMIFS(Data!Y:Y,Data!$AB:$AB,$J353),$I353=1,SUMIFS(Data!Y:Y,Data!$AC:$AC,$J353),$I353=2,SUMIFS(Data!Y:Y,Data!$AD:$AD,$J353),$I353=3,SUMIFS(Data!Y:Y,Data!$AD:$AD,$J353))</f>
        <v>0</v>
      </c>
      <c r="N353" s="128" cm="1">
        <f t="array" ref="N353">_xlfn.IFS($I353=0,SUMIFS(Data!Z:Z,Data!$AB:$AB,$J353),$I353=1,SUMIFS(Data!Z:Z,Data!$AC:$AC,$J353),$I353=2,SUMIFS(Data!Z:Z,Data!$AD:$AD,$J353),$I353=3,SUMIFS(Data!Z:Z,Data!$AD:$AD,$J353))</f>
        <v>0</v>
      </c>
      <c r="O353" s="128" cm="1">
        <f t="array" ref="O353">_xlfn.IFS($I353=0,SUMIFS(Data!AA:AA,Data!$AB:$AB,$J353),$I353=1,SUMIFS(Data!AA:AA,Data!$AC:$AC,$J353),$I353=2,SUMIFS(Data!AA:AA,Data!$AD:$AD,$J353),$I353=3,SUMIFS(Data!AA:AA,Data!$AD:$AD,$J353))</f>
        <v>0</v>
      </c>
    </row>
    <row r="354" spans="9:15">
      <c r="I354">
        <f t="shared" si="6"/>
        <v>3</v>
      </c>
      <c r="J354" s="115" t="s">
        <v>1142</v>
      </c>
      <c r="K354" s="120" cm="1">
        <f t="array" ref="K354">_xlfn.IFS($I354=0,SUMIFS(Data!F:F,Data!$AB:$AB,$J354),$I354=1,SUMIFS(Data!F:F,Data!$AC:$AC,$J354),$I354=2,SUMIFS(Data!F:F,Data!$AD:$AD,$J354),I354=3,SUMIFS(Data!F:F,Data!$AD:$AD,$J354))/10^6</f>
        <v>0</v>
      </c>
      <c r="L354" s="127" cm="1">
        <f t="array" ref="L354">_xlfn.IFS($I354=0,SUMIFS(Data!X:X,Data!$AB:$AB,$J354),$I354=1,SUMIFS(Data!X:X,Data!$AC:$AC,$J354),$I354=2,SUMIFS(Data!X:X,Data!$AD:$AD,$J354),$I354=3,SUMIFS(Data!X:X,Data!$AD:$AD,$J354))</f>
        <v>0</v>
      </c>
      <c r="M354" s="127" cm="1">
        <f t="array" ref="M354">_xlfn.IFS($I354=0,SUMIFS(Data!Y:Y,Data!$AB:$AB,$J354),$I354=1,SUMIFS(Data!Y:Y,Data!$AC:$AC,$J354),$I354=2,SUMIFS(Data!Y:Y,Data!$AD:$AD,$J354),$I354=3,SUMIFS(Data!Y:Y,Data!$AD:$AD,$J354))</f>
        <v>0</v>
      </c>
      <c r="N354" s="127" cm="1">
        <f t="array" ref="N354">_xlfn.IFS($I354=0,SUMIFS(Data!Z:Z,Data!$AB:$AB,$J354),$I354=1,SUMIFS(Data!Z:Z,Data!$AC:$AC,$J354),$I354=2,SUMIFS(Data!Z:Z,Data!$AD:$AD,$J354),$I354=3,SUMIFS(Data!Z:Z,Data!$AD:$AD,$J354))</f>
        <v>0</v>
      </c>
      <c r="O354" s="127" cm="1">
        <f t="array" ref="O354">_xlfn.IFS($I354=0,SUMIFS(Data!AA:AA,Data!$AB:$AB,$J354),$I354=1,SUMIFS(Data!AA:AA,Data!$AC:$AC,$J354),$I354=2,SUMIFS(Data!AA:AA,Data!$AD:$AD,$J354),$I354=3,SUMIFS(Data!AA:AA,Data!$AD:$AD,$J354))</f>
        <v>0</v>
      </c>
    </row>
    <row r="355" spans="9:15">
      <c r="I355">
        <f t="shared" si="6"/>
        <v>3</v>
      </c>
      <c r="J355" s="116" t="s">
        <v>1144</v>
      </c>
      <c r="K355" s="121" cm="1">
        <f t="array" ref="K355">_xlfn.IFS($I355=0,SUMIFS(Data!F:F,Data!$AB:$AB,$J355),$I355=1,SUMIFS(Data!F:F,Data!$AC:$AC,$J355),$I355=2,SUMIFS(Data!F:F,Data!$AD:$AD,$J355),I355=3,SUMIFS(Data!F:F,Data!$AD:$AD,$J355))/10^6</f>
        <v>0</v>
      </c>
      <c r="L355" s="128" cm="1">
        <f t="array" ref="L355">_xlfn.IFS($I355=0,SUMIFS(Data!X:X,Data!$AB:$AB,$J355),$I355=1,SUMIFS(Data!X:X,Data!$AC:$AC,$J355),$I355=2,SUMIFS(Data!X:X,Data!$AD:$AD,$J355),$I355=3,SUMIFS(Data!X:X,Data!$AD:$AD,$J355))</f>
        <v>0</v>
      </c>
      <c r="M355" s="128" cm="1">
        <f t="array" ref="M355">_xlfn.IFS($I355=0,SUMIFS(Data!Y:Y,Data!$AB:$AB,$J355),$I355=1,SUMIFS(Data!Y:Y,Data!$AC:$AC,$J355),$I355=2,SUMIFS(Data!Y:Y,Data!$AD:$AD,$J355),$I355=3,SUMIFS(Data!Y:Y,Data!$AD:$AD,$J355))</f>
        <v>0</v>
      </c>
      <c r="N355" s="128" cm="1">
        <f t="array" ref="N355">_xlfn.IFS($I355=0,SUMIFS(Data!Z:Z,Data!$AB:$AB,$J355),$I355=1,SUMIFS(Data!Z:Z,Data!$AC:$AC,$J355),$I355=2,SUMIFS(Data!Z:Z,Data!$AD:$AD,$J355),$I355=3,SUMIFS(Data!Z:Z,Data!$AD:$AD,$J355))</f>
        <v>0</v>
      </c>
      <c r="O355" s="128" cm="1">
        <f t="array" ref="O355">_xlfn.IFS($I355=0,SUMIFS(Data!AA:AA,Data!$AB:$AB,$J355),$I355=1,SUMIFS(Data!AA:AA,Data!$AC:$AC,$J355),$I355=2,SUMIFS(Data!AA:AA,Data!$AD:$AD,$J355),$I355=3,SUMIFS(Data!AA:AA,Data!$AD:$AD,$J355))</f>
        <v>0</v>
      </c>
    </row>
    <row r="356" spans="9:15">
      <c r="I356">
        <f t="shared" si="6"/>
        <v>3</v>
      </c>
      <c r="J356" s="115" t="s">
        <v>1146</v>
      </c>
      <c r="K356" s="120" cm="1">
        <f t="array" ref="K356">_xlfn.IFS($I356=0,SUMIFS(Data!F:F,Data!$AB:$AB,$J356),$I356=1,SUMIFS(Data!F:F,Data!$AC:$AC,$J356),$I356=2,SUMIFS(Data!F:F,Data!$AD:$AD,$J356),I356=3,SUMIFS(Data!F:F,Data!$AD:$AD,$J356))/10^6</f>
        <v>0</v>
      </c>
      <c r="L356" s="127" cm="1">
        <f t="array" ref="L356">_xlfn.IFS($I356=0,SUMIFS(Data!X:X,Data!$AB:$AB,$J356),$I356=1,SUMIFS(Data!X:X,Data!$AC:$AC,$J356),$I356=2,SUMIFS(Data!X:X,Data!$AD:$AD,$J356),$I356=3,SUMIFS(Data!X:X,Data!$AD:$AD,$J356))</f>
        <v>0</v>
      </c>
      <c r="M356" s="127" cm="1">
        <f t="array" ref="M356">_xlfn.IFS($I356=0,SUMIFS(Data!Y:Y,Data!$AB:$AB,$J356),$I356=1,SUMIFS(Data!Y:Y,Data!$AC:$AC,$J356),$I356=2,SUMIFS(Data!Y:Y,Data!$AD:$AD,$J356),$I356=3,SUMIFS(Data!Y:Y,Data!$AD:$AD,$J356))</f>
        <v>0</v>
      </c>
      <c r="N356" s="127" cm="1">
        <f t="array" ref="N356">_xlfn.IFS($I356=0,SUMIFS(Data!Z:Z,Data!$AB:$AB,$J356),$I356=1,SUMIFS(Data!Z:Z,Data!$AC:$AC,$J356),$I356=2,SUMIFS(Data!Z:Z,Data!$AD:$AD,$J356),$I356=3,SUMIFS(Data!Z:Z,Data!$AD:$AD,$J356))</f>
        <v>0</v>
      </c>
      <c r="O356" s="127" cm="1">
        <f t="array" ref="O356">_xlfn.IFS($I356=0,SUMIFS(Data!AA:AA,Data!$AB:$AB,$J356),$I356=1,SUMIFS(Data!AA:AA,Data!$AC:$AC,$J356),$I356=2,SUMIFS(Data!AA:AA,Data!$AD:$AD,$J356),$I356=3,SUMIFS(Data!AA:AA,Data!$AD:$AD,$J356))</f>
        <v>0</v>
      </c>
    </row>
    <row r="357" spans="9:15">
      <c r="I357">
        <f t="shared" si="6"/>
        <v>3</v>
      </c>
      <c r="J357" s="116" t="s">
        <v>1148</v>
      </c>
      <c r="K357" s="121" cm="1">
        <f t="array" ref="K357">_xlfn.IFS($I357=0,SUMIFS(Data!F:F,Data!$AB:$AB,$J357),$I357=1,SUMIFS(Data!F:F,Data!$AC:$AC,$J357),$I357=2,SUMIFS(Data!F:F,Data!$AD:$AD,$J357),I357=3,SUMIFS(Data!F:F,Data!$AD:$AD,$J357))/10^6</f>
        <v>0</v>
      </c>
      <c r="L357" s="128" cm="1">
        <f t="array" ref="L357">_xlfn.IFS($I357=0,SUMIFS(Data!X:X,Data!$AB:$AB,$J357),$I357=1,SUMIFS(Data!X:X,Data!$AC:$AC,$J357),$I357=2,SUMIFS(Data!X:X,Data!$AD:$AD,$J357),$I357=3,SUMIFS(Data!X:X,Data!$AD:$AD,$J357))</f>
        <v>0</v>
      </c>
      <c r="M357" s="128" cm="1">
        <f t="array" ref="M357">_xlfn.IFS($I357=0,SUMIFS(Data!Y:Y,Data!$AB:$AB,$J357),$I357=1,SUMIFS(Data!Y:Y,Data!$AC:$AC,$J357),$I357=2,SUMIFS(Data!Y:Y,Data!$AD:$AD,$J357),$I357=3,SUMIFS(Data!Y:Y,Data!$AD:$AD,$J357))</f>
        <v>0</v>
      </c>
      <c r="N357" s="128" cm="1">
        <f t="array" ref="N357">_xlfn.IFS($I357=0,SUMIFS(Data!Z:Z,Data!$AB:$AB,$J357),$I357=1,SUMIFS(Data!Z:Z,Data!$AC:$AC,$J357),$I357=2,SUMIFS(Data!Z:Z,Data!$AD:$AD,$J357),$I357=3,SUMIFS(Data!Z:Z,Data!$AD:$AD,$J357))</f>
        <v>0</v>
      </c>
      <c r="O357" s="128" cm="1">
        <f t="array" ref="O357">_xlfn.IFS($I357=0,SUMIFS(Data!AA:AA,Data!$AB:$AB,$J357),$I357=1,SUMIFS(Data!AA:AA,Data!$AC:$AC,$J357),$I357=2,SUMIFS(Data!AA:AA,Data!$AD:$AD,$J357),$I357=3,SUMIFS(Data!AA:AA,Data!$AD:$AD,$J357))</f>
        <v>0</v>
      </c>
    </row>
    <row r="358" spans="9:15">
      <c r="I358">
        <f t="shared" si="6"/>
        <v>3</v>
      </c>
      <c r="J358" s="115" t="s">
        <v>1150</v>
      </c>
      <c r="K358" s="120" cm="1">
        <f t="array" ref="K358">_xlfn.IFS($I358=0,SUMIFS(Data!F:F,Data!$AB:$AB,$J358),$I358=1,SUMIFS(Data!F:F,Data!$AC:$AC,$J358),$I358=2,SUMIFS(Data!F:F,Data!$AD:$AD,$J358),I358=3,SUMIFS(Data!F:F,Data!$AD:$AD,$J358))/10^6</f>
        <v>0</v>
      </c>
      <c r="L358" s="127" cm="1">
        <f t="array" ref="L358">_xlfn.IFS($I358=0,SUMIFS(Data!X:X,Data!$AB:$AB,$J358),$I358=1,SUMIFS(Data!X:X,Data!$AC:$AC,$J358),$I358=2,SUMIFS(Data!X:X,Data!$AD:$AD,$J358),$I358=3,SUMIFS(Data!X:X,Data!$AD:$AD,$J358))</f>
        <v>0</v>
      </c>
      <c r="M358" s="127" cm="1">
        <f t="array" ref="M358">_xlfn.IFS($I358=0,SUMIFS(Data!Y:Y,Data!$AB:$AB,$J358),$I358=1,SUMIFS(Data!Y:Y,Data!$AC:$AC,$J358),$I358=2,SUMIFS(Data!Y:Y,Data!$AD:$AD,$J358),$I358=3,SUMIFS(Data!Y:Y,Data!$AD:$AD,$J358))</f>
        <v>0</v>
      </c>
      <c r="N358" s="127" cm="1">
        <f t="array" ref="N358">_xlfn.IFS($I358=0,SUMIFS(Data!Z:Z,Data!$AB:$AB,$J358),$I358=1,SUMIFS(Data!Z:Z,Data!$AC:$AC,$J358),$I358=2,SUMIFS(Data!Z:Z,Data!$AD:$AD,$J358),$I358=3,SUMIFS(Data!Z:Z,Data!$AD:$AD,$J358))</f>
        <v>0</v>
      </c>
      <c r="O358" s="127" cm="1">
        <f t="array" ref="O358">_xlfn.IFS($I358=0,SUMIFS(Data!AA:AA,Data!$AB:$AB,$J358),$I358=1,SUMIFS(Data!AA:AA,Data!$AC:$AC,$J358),$I358=2,SUMIFS(Data!AA:AA,Data!$AD:$AD,$J358),$I358=3,SUMIFS(Data!AA:AA,Data!$AD:$AD,$J358))</f>
        <v>0</v>
      </c>
    </row>
    <row r="359" spans="9:15">
      <c r="I359">
        <f t="shared" si="6"/>
        <v>3</v>
      </c>
      <c r="J359" s="116" t="s">
        <v>1152</v>
      </c>
      <c r="K359" s="121" cm="1">
        <f t="array" ref="K359">_xlfn.IFS($I359=0,SUMIFS(Data!F:F,Data!$AB:$AB,$J359),$I359=1,SUMIFS(Data!F:F,Data!$AC:$AC,$J359),$I359=2,SUMIFS(Data!F:F,Data!$AD:$AD,$J359),I359=3,SUMIFS(Data!F:F,Data!$AD:$AD,$J359))/10^6</f>
        <v>0</v>
      </c>
      <c r="L359" s="128" cm="1">
        <f t="array" ref="L359">_xlfn.IFS($I359=0,SUMIFS(Data!X:X,Data!$AB:$AB,$J359),$I359=1,SUMIFS(Data!X:X,Data!$AC:$AC,$J359),$I359=2,SUMIFS(Data!X:X,Data!$AD:$AD,$J359),$I359=3,SUMIFS(Data!X:X,Data!$AD:$AD,$J359))</f>
        <v>0</v>
      </c>
      <c r="M359" s="128" cm="1">
        <f t="array" ref="M359">_xlfn.IFS($I359=0,SUMIFS(Data!Y:Y,Data!$AB:$AB,$J359),$I359=1,SUMIFS(Data!Y:Y,Data!$AC:$AC,$J359),$I359=2,SUMIFS(Data!Y:Y,Data!$AD:$AD,$J359),$I359=3,SUMIFS(Data!Y:Y,Data!$AD:$AD,$J359))</f>
        <v>0</v>
      </c>
      <c r="N359" s="128" cm="1">
        <f t="array" ref="N359">_xlfn.IFS($I359=0,SUMIFS(Data!Z:Z,Data!$AB:$AB,$J359),$I359=1,SUMIFS(Data!Z:Z,Data!$AC:$AC,$J359),$I359=2,SUMIFS(Data!Z:Z,Data!$AD:$AD,$J359),$I359=3,SUMIFS(Data!Z:Z,Data!$AD:$AD,$J359))</f>
        <v>0</v>
      </c>
      <c r="O359" s="128" cm="1">
        <f t="array" ref="O359">_xlfn.IFS($I359=0,SUMIFS(Data!AA:AA,Data!$AB:$AB,$J359),$I359=1,SUMIFS(Data!AA:AA,Data!$AC:$AC,$J359),$I359=2,SUMIFS(Data!AA:AA,Data!$AD:$AD,$J359),$I359=3,SUMIFS(Data!AA:AA,Data!$AD:$AD,$J359))</f>
        <v>0</v>
      </c>
    </row>
    <row r="360" spans="9:15">
      <c r="I360">
        <f t="shared" si="6"/>
        <v>3</v>
      </c>
      <c r="J360" s="115" t="s">
        <v>1154</v>
      </c>
      <c r="K360" s="120" cm="1">
        <f t="array" ref="K360">_xlfn.IFS($I360=0,SUMIFS(Data!F:F,Data!$AB:$AB,$J360),$I360=1,SUMIFS(Data!F:F,Data!$AC:$AC,$J360),$I360=2,SUMIFS(Data!F:F,Data!$AD:$AD,$J360),I360=3,SUMIFS(Data!F:F,Data!$AD:$AD,$J360))/10^6</f>
        <v>0</v>
      </c>
      <c r="L360" s="127" cm="1">
        <f t="array" ref="L360">_xlfn.IFS($I360=0,SUMIFS(Data!X:X,Data!$AB:$AB,$J360),$I360=1,SUMIFS(Data!X:X,Data!$AC:$AC,$J360),$I360=2,SUMIFS(Data!X:X,Data!$AD:$AD,$J360),$I360=3,SUMIFS(Data!X:X,Data!$AD:$AD,$J360))</f>
        <v>0</v>
      </c>
      <c r="M360" s="127" cm="1">
        <f t="array" ref="M360">_xlfn.IFS($I360=0,SUMIFS(Data!Y:Y,Data!$AB:$AB,$J360),$I360=1,SUMIFS(Data!Y:Y,Data!$AC:$AC,$J360),$I360=2,SUMIFS(Data!Y:Y,Data!$AD:$AD,$J360),$I360=3,SUMIFS(Data!Y:Y,Data!$AD:$AD,$J360))</f>
        <v>0</v>
      </c>
      <c r="N360" s="127" cm="1">
        <f t="array" ref="N360">_xlfn.IFS($I360=0,SUMIFS(Data!Z:Z,Data!$AB:$AB,$J360),$I360=1,SUMIFS(Data!Z:Z,Data!$AC:$AC,$J360),$I360=2,SUMIFS(Data!Z:Z,Data!$AD:$AD,$J360),$I360=3,SUMIFS(Data!Z:Z,Data!$AD:$AD,$J360))</f>
        <v>0</v>
      </c>
      <c r="O360" s="127" cm="1">
        <f t="array" ref="O360">_xlfn.IFS($I360=0,SUMIFS(Data!AA:AA,Data!$AB:$AB,$J360),$I360=1,SUMIFS(Data!AA:AA,Data!$AC:$AC,$J360),$I360=2,SUMIFS(Data!AA:AA,Data!$AD:$AD,$J360),$I360=3,SUMIFS(Data!AA:AA,Data!$AD:$AD,$J360))</f>
        <v>0</v>
      </c>
    </row>
    <row r="361" spans="9:15">
      <c r="I361">
        <f t="shared" si="6"/>
        <v>3</v>
      </c>
      <c r="J361" s="116" t="s">
        <v>1156</v>
      </c>
      <c r="K361" s="121" cm="1">
        <f t="array" ref="K361">_xlfn.IFS($I361=0,SUMIFS(Data!F:F,Data!$AB:$AB,$J361),$I361=1,SUMIFS(Data!F:F,Data!$AC:$AC,$J361),$I361=2,SUMIFS(Data!F:F,Data!$AD:$AD,$J361),I361=3,SUMIFS(Data!F:F,Data!$AD:$AD,$J361))/10^6</f>
        <v>0</v>
      </c>
      <c r="L361" s="128" cm="1">
        <f t="array" ref="L361">_xlfn.IFS($I361=0,SUMIFS(Data!X:X,Data!$AB:$AB,$J361),$I361=1,SUMIFS(Data!X:X,Data!$AC:$AC,$J361),$I361=2,SUMIFS(Data!X:X,Data!$AD:$AD,$J361),$I361=3,SUMIFS(Data!X:X,Data!$AD:$AD,$J361))</f>
        <v>0</v>
      </c>
      <c r="M361" s="128" cm="1">
        <f t="array" ref="M361">_xlfn.IFS($I361=0,SUMIFS(Data!Y:Y,Data!$AB:$AB,$J361),$I361=1,SUMIFS(Data!Y:Y,Data!$AC:$AC,$J361),$I361=2,SUMIFS(Data!Y:Y,Data!$AD:$AD,$J361),$I361=3,SUMIFS(Data!Y:Y,Data!$AD:$AD,$J361))</f>
        <v>0</v>
      </c>
      <c r="N361" s="128" cm="1">
        <f t="array" ref="N361">_xlfn.IFS($I361=0,SUMIFS(Data!Z:Z,Data!$AB:$AB,$J361),$I361=1,SUMIFS(Data!Z:Z,Data!$AC:$AC,$J361),$I361=2,SUMIFS(Data!Z:Z,Data!$AD:$AD,$J361),$I361=3,SUMIFS(Data!Z:Z,Data!$AD:$AD,$J361))</f>
        <v>0</v>
      </c>
      <c r="O361" s="128" cm="1">
        <f t="array" ref="O361">_xlfn.IFS($I361=0,SUMIFS(Data!AA:AA,Data!$AB:$AB,$J361),$I361=1,SUMIFS(Data!AA:AA,Data!$AC:$AC,$J361),$I361=2,SUMIFS(Data!AA:AA,Data!$AD:$AD,$J361),$I361=3,SUMIFS(Data!AA:AA,Data!$AD:$AD,$J361))</f>
        <v>0</v>
      </c>
    </row>
    <row r="362" spans="9:15">
      <c r="I362">
        <f t="shared" si="6"/>
        <v>1</v>
      </c>
      <c r="J362" s="133" t="s">
        <v>385</v>
      </c>
      <c r="K362" s="134" cm="1">
        <f t="array" ref="K362">_xlfn.IFS($I362=0,SUMIFS(Data!F:F,Data!$AB:$AB,$J362),$I362=1,SUMIFS(Data!F:F,Data!$AC:$AC,$J362),$I362=2,SUMIFS(Data!F:F,Data!$AD:$AD,$J362),I362=3,SUMIFS(Data!F:F,Data!$AD:$AD,$J362))/10^6</f>
        <v>0</v>
      </c>
      <c r="L362" s="135" cm="1">
        <f t="array" ref="L362">_xlfn.IFS($I362=0,SUMIFS(Data!X:X,Data!$AB:$AB,$J362),$I362=1,SUMIFS(Data!X:X,Data!$AC:$AC,$J362),$I362=2,SUMIFS(Data!X:X,Data!$AD:$AD,$J362),$I362=3,SUMIFS(Data!X:X,Data!$AD:$AD,$J362))</f>
        <v>0</v>
      </c>
      <c r="M362" s="135" cm="1">
        <f t="array" ref="M362">_xlfn.IFS($I362=0,SUMIFS(Data!Y:Y,Data!$AB:$AB,$J362),$I362=1,SUMIFS(Data!Y:Y,Data!$AC:$AC,$J362),$I362=2,SUMIFS(Data!Y:Y,Data!$AD:$AD,$J362),$I362=3,SUMIFS(Data!Y:Y,Data!$AD:$AD,$J362))</f>
        <v>0</v>
      </c>
      <c r="N362" s="135" cm="1">
        <f t="array" ref="N362">_xlfn.IFS($I362=0,SUMIFS(Data!Z:Z,Data!$AB:$AB,$J362),$I362=1,SUMIFS(Data!Z:Z,Data!$AC:$AC,$J362),$I362=2,SUMIFS(Data!Z:Z,Data!$AD:$AD,$J362),$I362=3,SUMIFS(Data!Z:Z,Data!$AD:$AD,$J362))</f>
        <v>0</v>
      </c>
      <c r="O362" s="135" cm="1">
        <f t="array" ref="O362">_xlfn.IFS($I362=0,SUMIFS(Data!AA:AA,Data!$AB:$AB,$J362),$I362=1,SUMIFS(Data!AA:AA,Data!$AC:$AC,$J362),$I362=2,SUMIFS(Data!AA:AA,Data!$AD:$AD,$J362),$I362=3,SUMIFS(Data!AA:AA,Data!$AD:$AD,$J362))</f>
        <v>0</v>
      </c>
    </row>
    <row r="363" spans="9:15">
      <c r="I363">
        <f t="shared" si="6"/>
        <v>3</v>
      </c>
      <c r="J363" s="116" t="s">
        <v>1162</v>
      </c>
      <c r="K363" s="121" cm="1">
        <f t="array" ref="K363">_xlfn.IFS($I363=0,SUMIFS(Data!F:F,Data!$AB:$AB,$J363),$I363=1,SUMIFS(Data!F:F,Data!$AC:$AC,$J363),$I363=2,SUMIFS(Data!F:F,Data!$AD:$AD,$J363),I363=3,SUMIFS(Data!F:F,Data!$AD:$AD,$J363))/10^6</f>
        <v>0</v>
      </c>
      <c r="L363" s="128" cm="1">
        <f t="array" ref="L363">_xlfn.IFS($I363=0,SUMIFS(Data!X:X,Data!$AB:$AB,$J363),$I363=1,SUMIFS(Data!X:X,Data!$AC:$AC,$J363),$I363=2,SUMIFS(Data!X:X,Data!$AD:$AD,$J363),$I363=3,SUMIFS(Data!X:X,Data!$AD:$AD,$J363))</f>
        <v>0</v>
      </c>
      <c r="M363" s="128" cm="1">
        <f t="array" ref="M363">_xlfn.IFS($I363=0,SUMIFS(Data!Y:Y,Data!$AB:$AB,$J363),$I363=1,SUMIFS(Data!Y:Y,Data!$AC:$AC,$J363),$I363=2,SUMIFS(Data!Y:Y,Data!$AD:$AD,$J363),$I363=3,SUMIFS(Data!Y:Y,Data!$AD:$AD,$J363))</f>
        <v>0</v>
      </c>
      <c r="N363" s="128" cm="1">
        <f t="array" ref="N363">_xlfn.IFS($I363=0,SUMIFS(Data!Z:Z,Data!$AB:$AB,$J363),$I363=1,SUMIFS(Data!Z:Z,Data!$AC:$AC,$J363),$I363=2,SUMIFS(Data!Z:Z,Data!$AD:$AD,$J363),$I363=3,SUMIFS(Data!Z:Z,Data!$AD:$AD,$J363))</f>
        <v>0</v>
      </c>
      <c r="O363" s="128" cm="1">
        <f t="array" ref="O363">_xlfn.IFS($I363=0,SUMIFS(Data!AA:AA,Data!$AB:$AB,$J363),$I363=1,SUMIFS(Data!AA:AA,Data!$AC:$AC,$J363),$I363=2,SUMIFS(Data!AA:AA,Data!$AD:$AD,$J363),$I363=3,SUMIFS(Data!AA:AA,Data!$AD:$AD,$J363))</f>
        <v>0</v>
      </c>
    </row>
    <row r="364" spans="9:15">
      <c r="I364">
        <f t="shared" si="6"/>
        <v>3</v>
      </c>
      <c r="J364" s="115" t="s">
        <v>1164</v>
      </c>
      <c r="K364" s="120" cm="1">
        <f t="array" ref="K364">_xlfn.IFS($I364=0,SUMIFS(Data!F:F,Data!$AB:$AB,$J364),$I364=1,SUMIFS(Data!F:F,Data!$AC:$AC,$J364),$I364=2,SUMIFS(Data!F:F,Data!$AD:$AD,$J364),I364=3,SUMIFS(Data!F:F,Data!$AD:$AD,$J364))/10^6</f>
        <v>0</v>
      </c>
      <c r="L364" s="127" cm="1">
        <f t="array" ref="L364">_xlfn.IFS($I364=0,SUMIFS(Data!X:X,Data!$AB:$AB,$J364),$I364=1,SUMIFS(Data!X:X,Data!$AC:$AC,$J364),$I364=2,SUMIFS(Data!X:X,Data!$AD:$AD,$J364),$I364=3,SUMIFS(Data!X:X,Data!$AD:$AD,$J364))</f>
        <v>0</v>
      </c>
      <c r="M364" s="127" cm="1">
        <f t="array" ref="M364">_xlfn.IFS($I364=0,SUMIFS(Data!Y:Y,Data!$AB:$AB,$J364),$I364=1,SUMIFS(Data!Y:Y,Data!$AC:$AC,$J364),$I364=2,SUMIFS(Data!Y:Y,Data!$AD:$AD,$J364),$I364=3,SUMIFS(Data!Y:Y,Data!$AD:$AD,$J364))</f>
        <v>0</v>
      </c>
      <c r="N364" s="127" cm="1">
        <f t="array" ref="N364">_xlfn.IFS($I364=0,SUMIFS(Data!Z:Z,Data!$AB:$AB,$J364),$I364=1,SUMIFS(Data!Z:Z,Data!$AC:$AC,$J364),$I364=2,SUMIFS(Data!Z:Z,Data!$AD:$AD,$J364),$I364=3,SUMIFS(Data!Z:Z,Data!$AD:$AD,$J364))</f>
        <v>0</v>
      </c>
      <c r="O364" s="127" cm="1">
        <f t="array" ref="O364">_xlfn.IFS($I364=0,SUMIFS(Data!AA:AA,Data!$AB:$AB,$J364),$I364=1,SUMIFS(Data!AA:AA,Data!$AC:$AC,$J364),$I364=2,SUMIFS(Data!AA:AA,Data!$AD:$AD,$J364),$I364=3,SUMIFS(Data!AA:AA,Data!$AD:$AD,$J364))</f>
        <v>0</v>
      </c>
    </row>
    <row r="365" spans="9:15">
      <c r="I365">
        <f t="shared" si="6"/>
        <v>3</v>
      </c>
      <c r="J365" s="116" t="s">
        <v>1166</v>
      </c>
      <c r="K365" s="121" cm="1">
        <f t="array" ref="K365">_xlfn.IFS($I365=0,SUMIFS(Data!F:F,Data!$AB:$AB,$J365),$I365=1,SUMIFS(Data!F:F,Data!$AC:$AC,$J365),$I365=2,SUMIFS(Data!F:F,Data!$AD:$AD,$J365),I365=3,SUMIFS(Data!F:F,Data!$AD:$AD,$J365))/10^6</f>
        <v>0</v>
      </c>
      <c r="L365" s="128" cm="1">
        <f t="array" ref="L365">_xlfn.IFS($I365=0,SUMIFS(Data!X:X,Data!$AB:$AB,$J365),$I365=1,SUMIFS(Data!X:X,Data!$AC:$AC,$J365),$I365=2,SUMIFS(Data!X:X,Data!$AD:$AD,$J365),$I365=3,SUMIFS(Data!X:X,Data!$AD:$AD,$J365))</f>
        <v>0</v>
      </c>
      <c r="M365" s="128" cm="1">
        <f t="array" ref="M365">_xlfn.IFS($I365=0,SUMIFS(Data!Y:Y,Data!$AB:$AB,$J365),$I365=1,SUMIFS(Data!Y:Y,Data!$AC:$AC,$J365),$I365=2,SUMIFS(Data!Y:Y,Data!$AD:$AD,$J365),$I365=3,SUMIFS(Data!Y:Y,Data!$AD:$AD,$J365))</f>
        <v>0</v>
      </c>
      <c r="N365" s="128" cm="1">
        <f t="array" ref="N365">_xlfn.IFS($I365=0,SUMIFS(Data!Z:Z,Data!$AB:$AB,$J365),$I365=1,SUMIFS(Data!Z:Z,Data!$AC:$AC,$J365),$I365=2,SUMIFS(Data!Z:Z,Data!$AD:$AD,$J365),$I365=3,SUMIFS(Data!Z:Z,Data!$AD:$AD,$J365))</f>
        <v>0</v>
      </c>
      <c r="O365" s="128" cm="1">
        <f t="array" ref="O365">_xlfn.IFS($I365=0,SUMIFS(Data!AA:AA,Data!$AB:$AB,$J365),$I365=1,SUMIFS(Data!AA:AA,Data!$AC:$AC,$J365),$I365=2,SUMIFS(Data!AA:AA,Data!$AD:$AD,$J365),$I365=3,SUMIFS(Data!AA:AA,Data!$AD:$AD,$J365))</f>
        <v>0</v>
      </c>
    </row>
    <row r="366" spans="9:15">
      <c r="I366">
        <f t="shared" si="6"/>
        <v>3</v>
      </c>
      <c r="J366" s="115" t="s">
        <v>1168</v>
      </c>
      <c r="K366" s="120" cm="1">
        <f t="array" ref="K366">_xlfn.IFS($I366=0,SUMIFS(Data!F:F,Data!$AB:$AB,$J366),$I366=1,SUMIFS(Data!F:F,Data!$AC:$AC,$J366),$I366=2,SUMIFS(Data!F:F,Data!$AD:$AD,$J366),I366=3,SUMIFS(Data!F:F,Data!$AD:$AD,$J366))/10^6</f>
        <v>0</v>
      </c>
      <c r="L366" s="127" cm="1">
        <f t="array" ref="L366">_xlfn.IFS($I366=0,SUMIFS(Data!X:X,Data!$AB:$AB,$J366),$I366=1,SUMIFS(Data!X:X,Data!$AC:$AC,$J366),$I366=2,SUMIFS(Data!X:X,Data!$AD:$AD,$J366),$I366=3,SUMIFS(Data!X:X,Data!$AD:$AD,$J366))</f>
        <v>0</v>
      </c>
      <c r="M366" s="127" cm="1">
        <f t="array" ref="M366">_xlfn.IFS($I366=0,SUMIFS(Data!Y:Y,Data!$AB:$AB,$J366),$I366=1,SUMIFS(Data!Y:Y,Data!$AC:$AC,$J366),$I366=2,SUMIFS(Data!Y:Y,Data!$AD:$AD,$J366),$I366=3,SUMIFS(Data!Y:Y,Data!$AD:$AD,$J366))</f>
        <v>0</v>
      </c>
      <c r="N366" s="127" cm="1">
        <f t="array" ref="N366">_xlfn.IFS($I366=0,SUMIFS(Data!Z:Z,Data!$AB:$AB,$J366),$I366=1,SUMIFS(Data!Z:Z,Data!$AC:$AC,$J366),$I366=2,SUMIFS(Data!Z:Z,Data!$AD:$AD,$J366),$I366=3,SUMIFS(Data!Z:Z,Data!$AD:$AD,$J366))</f>
        <v>0</v>
      </c>
      <c r="O366" s="127" cm="1">
        <f t="array" ref="O366">_xlfn.IFS($I366=0,SUMIFS(Data!AA:AA,Data!$AB:$AB,$J366),$I366=1,SUMIFS(Data!AA:AA,Data!$AC:$AC,$J366),$I366=2,SUMIFS(Data!AA:AA,Data!$AD:$AD,$J366),$I366=3,SUMIFS(Data!AA:AA,Data!$AD:$AD,$J366))</f>
        <v>0</v>
      </c>
    </row>
    <row r="367" spans="9:15">
      <c r="I367">
        <f t="shared" si="6"/>
        <v>3</v>
      </c>
      <c r="J367" s="116" t="s">
        <v>1170</v>
      </c>
      <c r="K367" s="121" cm="1">
        <f t="array" ref="K367">_xlfn.IFS($I367=0,SUMIFS(Data!F:F,Data!$AB:$AB,$J367),$I367=1,SUMIFS(Data!F:F,Data!$AC:$AC,$J367),$I367=2,SUMIFS(Data!F:F,Data!$AD:$AD,$J367),I367=3,SUMIFS(Data!F:F,Data!$AD:$AD,$J367))/10^6</f>
        <v>0</v>
      </c>
      <c r="L367" s="128" cm="1">
        <f t="array" ref="L367">_xlfn.IFS($I367=0,SUMIFS(Data!X:X,Data!$AB:$AB,$J367),$I367=1,SUMIFS(Data!X:X,Data!$AC:$AC,$J367),$I367=2,SUMIFS(Data!X:X,Data!$AD:$AD,$J367),$I367=3,SUMIFS(Data!X:X,Data!$AD:$AD,$J367))</f>
        <v>0</v>
      </c>
      <c r="M367" s="128" cm="1">
        <f t="array" ref="M367">_xlfn.IFS($I367=0,SUMIFS(Data!Y:Y,Data!$AB:$AB,$J367),$I367=1,SUMIFS(Data!Y:Y,Data!$AC:$AC,$J367),$I367=2,SUMIFS(Data!Y:Y,Data!$AD:$AD,$J367),$I367=3,SUMIFS(Data!Y:Y,Data!$AD:$AD,$J367))</f>
        <v>0</v>
      </c>
      <c r="N367" s="128" cm="1">
        <f t="array" ref="N367">_xlfn.IFS($I367=0,SUMIFS(Data!Z:Z,Data!$AB:$AB,$J367),$I367=1,SUMIFS(Data!Z:Z,Data!$AC:$AC,$J367),$I367=2,SUMIFS(Data!Z:Z,Data!$AD:$AD,$J367),$I367=3,SUMIFS(Data!Z:Z,Data!$AD:$AD,$J367))</f>
        <v>0</v>
      </c>
      <c r="O367" s="128" cm="1">
        <f t="array" ref="O367">_xlfn.IFS($I367=0,SUMIFS(Data!AA:AA,Data!$AB:$AB,$J367),$I367=1,SUMIFS(Data!AA:AA,Data!$AC:$AC,$J367),$I367=2,SUMIFS(Data!AA:AA,Data!$AD:$AD,$J367),$I367=3,SUMIFS(Data!AA:AA,Data!$AD:$AD,$J367))</f>
        <v>0</v>
      </c>
    </row>
    <row r="368" spans="9:15">
      <c r="I368">
        <f t="shared" si="6"/>
        <v>3</v>
      </c>
      <c r="J368" s="115" t="s">
        <v>1172</v>
      </c>
      <c r="K368" s="120" cm="1">
        <f t="array" ref="K368">_xlfn.IFS($I368=0,SUMIFS(Data!F:F,Data!$AB:$AB,$J368),$I368=1,SUMIFS(Data!F:F,Data!$AC:$AC,$J368),$I368=2,SUMIFS(Data!F:F,Data!$AD:$AD,$J368),I368=3,SUMIFS(Data!F:F,Data!$AD:$AD,$J368))/10^6</f>
        <v>0</v>
      </c>
      <c r="L368" s="127" cm="1">
        <f t="array" ref="L368">_xlfn.IFS($I368=0,SUMIFS(Data!X:X,Data!$AB:$AB,$J368),$I368=1,SUMIFS(Data!X:X,Data!$AC:$AC,$J368),$I368=2,SUMIFS(Data!X:X,Data!$AD:$AD,$J368),$I368=3,SUMIFS(Data!X:X,Data!$AD:$AD,$J368))</f>
        <v>0</v>
      </c>
      <c r="M368" s="127" cm="1">
        <f t="array" ref="M368">_xlfn.IFS($I368=0,SUMIFS(Data!Y:Y,Data!$AB:$AB,$J368),$I368=1,SUMIFS(Data!Y:Y,Data!$AC:$AC,$J368),$I368=2,SUMIFS(Data!Y:Y,Data!$AD:$AD,$J368),$I368=3,SUMIFS(Data!Y:Y,Data!$AD:$AD,$J368))</f>
        <v>0</v>
      </c>
      <c r="N368" s="127" cm="1">
        <f t="array" ref="N368">_xlfn.IFS($I368=0,SUMIFS(Data!Z:Z,Data!$AB:$AB,$J368),$I368=1,SUMIFS(Data!Z:Z,Data!$AC:$AC,$J368),$I368=2,SUMIFS(Data!Z:Z,Data!$AD:$AD,$J368),$I368=3,SUMIFS(Data!Z:Z,Data!$AD:$AD,$J368))</f>
        <v>0</v>
      </c>
      <c r="O368" s="127" cm="1">
        <f t="array" ref="O368">_xlfn.IFS($I368=0,SUMIFS(Data!AA:AA,Data!$AB:$AB,$J368),$I368=1,SUMIFS(Data!AA:AA,Data!$AC:$AC,$J368),$I368=2,SUMIFS(Data!AA:AA,Data!$AD:$AD,$J368),$I368=3,SUMIFS(Data!AA:AA,Data!$AD:$AD,$J368))</f>
        <v>0</v>
      </c>
    </row>
    <row r="369" spans="9:15">
      <c r="I369">
        <f t="shared" si="6"/>
        <v>3</v>
      </c>
      <c r="J369" s="116" t="s">
        <v>1174</v>
      </c>
      <c r="K369" s="121" cm="1">
        <f t="array" ref="K369">_xlfn.IFS($I369=0,SUMIFS(Data!F:F,Data!$AB:$AB,$J369),$I369=1,SUMIFS(Data!F:F,Data!$AC:$AC,$J369),$I369=2,SUMIFS(Data!F:F,Data!$AD:$AD,$J369),I369=3,SUMIFS(Data!F:F,Data!$AD:$AD,$J369))/10^6</f>
        <v>0</v>
      </c>
      <c r="L369" s="128" cm="1">
        <f t="array" ref="L369">_xlfn.IFS($I369=0,SUMIFS(Data!X:X,Data!$AB:$AB,$J369),$I369=1,SUMIFS(Data!X:X,Data!$AC:$AC,$J369),$I369=2,SUMIFS(Data!X:X,Data!$AD:$AD,$J369),$I369=3,SUMIFS(Data!X:X,Data!$AD:$AD,$J369))</f>
        <v>0</v>
      </c>
      <c r="M369" s="128" cm="1">
        <f t="array" ref="M369">_xlfn.IFS($I369=0,SUMIFS(Data!Y:Y,Data!$AB:$AB,$J369),$I369=1,SUMIFS(Data!Y:Y,Data!$AC:$AC,$J369),$I369=2,SUMIFS(Data!Y:Y,Data!$AD:$AD,$J369),$I369=3,SUMIFS(Data!Y:Y,Data!$AD:$AD,$J369))</f>
        <v>0</v>
      </c>
      <c r="N369" s="128" cm="1">
        <f t="array" ref="N369">_xlfn.IFS($I369=0,SUMIFS(Data!Z:Z,Data!$AB:$AB,$J369),$I369=1,SUMIFS(Data!Z:Z,Data!$AC:$AC,$J369),$I369=2,SUMIFS(Data!Z:Z,Data!$AD:$AD,$J369),$I369=3,SUMIFS(Data!Z:Z,Data!$AD:$AD,$J369))</f>
        <v>0</v>
      </c>
      <c r="O369" s="128" cm="1">
        <f t="array" ref="O369">_xlfn.IFS($I369=0,SUMIFS(Data!AA:AA,Data!$AB:$AB,$J369),$I369=1,SUMIFS(Data!AA:AA,Data!$AC:$AC,$J369),$I369=2,SUMIFS(Data!AA:AA,Data!$AD:$AD,$J369),$I369=3,SUMIFS(Data!AA:AA,Data!$AD:$AD,$J369))</f>
        <v>0</v>
      </c>
    </row>
    <row r="370" spans="9:15">
      <c r="I370">
        <f t="shared" si="6"/>
        <v>3</v>
      </c>
      <c r="J370" s="115" t="s">
        <v>1176</v>
      </c>
      <c r="K370" s="120" cm="1">
        <f t="array" ref="K370">_xlfn.IFS($I370=0,SUMIFS(Data!F:F,Data!$AB:$AB,$J370),$I370=1,SUMIFS(Data!F:F,Data!$AC:$AC,$J370),$I370=2,SUMIFS(Data!F:F,Data!$AD:$AD,$J370),I370=3,SUMIFS(Data!F:F,Data!$AD:$AD,$J370))/10^6</f>
        <v>0</v>
      </c>
      <c r="L370" s="127" cm="1">
        <f t="array" ref="L370">_xlfn.IFS($I370=0,SUMIFS(Data!X:X,Data!$AB:$AB,$J370),$I370=1,SUMIFS(Data!X:X,Data!$AC:$AC,$J370),$I370=2,SUMIFS(Data!X:X,Data!$AD:$AD,$J370),$I370=3,SUMIFS(Data!X:X,Data!$AD:$AD,$J370))</f>
        <v>0</v>
      </c>
      <c r="M370" s="127" cm="1">
        <f t="array" ref="M370">_xlfn.IFS($I370=0,SUMIFS(Data!Y:Y,Data!$AB:$AB,$J370),$I370=1,SUMIFS(Data!Y:Y,Data!$AC:$AC,$J370),$I370=2,SUMIFS(Data!Y:Y,Data!$AD:$AD,$J370),$I370=3,SUMIFS(Data!Y:Y,Data!$AD:$AD,$J370))</f>
        <v>0</v>
      </c>
      <c r="N370" s="127" cm="1">
        <f t="array" ref="N370">_xlfn.IFS($I370=0,SUMIFS(Data!Z:Z,Data!$AB:$AB,$J370),$I370=1,SUMIFS(Data!Z:Z,Data!$AC:$AC,$J370),$I370=2,SUMIFS(Data!Z:Z,Data!$AD:$AD,$J370),$I370=3,SUMIFS(Data!Z:Z,Data!$AD:$AD,$J370))</f>
        <v>0</v>
      </c>
      <c r="O370" s="127" cm="1">
        <f t="array" ref="O370">_xlfn.IFS($I370=0,SUMIFS(Data!AA:AA,Data!$AB:$AB,$J370),$I370=1,SUMIFS(Data!AA:AA,Data!$AC:$AC,$J370),$I370=2,SUMIFS(Data!AA:AA,Data!$AD:$AD,$J370),$I370=3,SUMIFS(Data!AA:AA,Data!$AD:$AD,$J370))</f>
        <v>0</v>
      </c>
    </row>
    <row r="371" spans="9:15">
      <c r="I371">
        <f t="shared" si="6"/>
        <v>1</v>
      </c>
      <c r="J371" s="133" t="s">
        <v>394</v>
      </c>
      <c r="K371" s="134" cm="1">
        <f t="array" ref="K371">_xlfn.IFS($I371=0,SUMIFS(Data!F:F,Data!$AB:$AB,$J371),$I371=1,SUMIFS(Data!F:F,Data!$AC:$AC,$J371),$I371=2,SUMIFS(Data!F:F,Data!$AD:$AD,$J371),I371=3,SUMIFS(Data!F:F,Data!$AD:$AD,$J371))/10^6</f>
        <v>0</v>
      </c>
      <c r="L371" s="135" cm="1">
        <f t="array" ref="L371">_xlfn.IFS($I371=0,SUMIFS(Data!X:X,Data!$AB:$AB,$J371),$I371=1,SUMIFS(Data!X:X,Data!$AC:$AC,$J371),$I371=2,SUMIFS(Data!X:X,Data!$AD:$AD,$J371),$I371=3,SUMIFS(Data!X:X,Data!$AD:$AD,$J371))</f>
        <v>0</v>
      </c>
      <c r="M371" s="135" cm="1">
        <f t="array" ref="M371">_xlfn.IFS($I371=0,SUMIFS(Data!Y:Y,Data!$AB:$AB,$J371),$I371=1,SUMIFS(Data!Y:Y,Data!$AC:$AC,$J371),$I371=2,SUMIFS(Data!Y:Y,Data!$AD:$AD,$J371),$I371=3,SUMIFS(Data!Y:Y,Data!$AD:$AD,$J371))</f>
        <v>0</v>
      </c>
      <c r="N371" s="135" cm="1">
        <f t="array" ref="N371">_xlfn.IFS($I371=0,SUMIFS(Data!Z:Z,Data!$AB:$AB,$J371),$I371=1,SUMIFS(Data!Z:Z,Data!$AC:$AC,$J371),$I371=2,SUMIFS(Data!Z:Z,Data!$AD:$AD,$J371),$I371=3,SUMIFS(Data!Z:Z,Data!$AD:$AD,$J371))</f>
        <v>0</v>
      </c>
      <c r="O371" s="135" cm="1">
        <f t="array" ref="O371">_xlfn.IFS($I371=0,SUMIFS(Data!AA:AA,Data!$AB:$AB,$J371),$I371=1,SUMIFS(Data!AA:AA,Data!$AC:$AC,$J371),$I371=2,SUMIFS(Data!AA:AA,Data!$AD:$AD,$J371),$I371=3,SUMIFS(Data!AA:AA,Data!$AD:$AD,$J371))</f>
        <v>0</v>
      </c>
    </row>
    <row r="372" spans="9:15">
      <c r="I372">
        <f t="shared" si="6"/>
        <v>3</v>
      </c>
      <c r="J372" s="115" t="s">
        <v>1178</v>
      </c>
      <c r="K372" s="120" cm="1">
        <f t="array" ref="K372">_xlfn.IFS($I372=0,SUMIFS(Data!F:F,Data!$AB:$AB,$J372),$I372=1,SUMIFS(Data!F:F,Data!$AC:$AC,$J372),$I372=2,SUMIFS(Data!F:F,Data!$AD:$AD,$J372),I372=3,SUMIFS(Data!F:F,Data!$AD:$AD,$J372))/10^6</f>
        <v>0</v>
      </c>
      <c r="L372" s="127" cm="1">
        <f t="array" ref="L372">_xlfn.IFS($I372=0,SUMIFS(Data!X:X,Data!$AB:$AB,$J372),$I372=1,SUMIFS(Data!X:X,Data!$AC:$AC,$J372),$I372=2,SUMIFS(Data!X:X,Data!$AD:$AD,$J372),$I372=3,SUMIFS(Data!X:X,Data!$AD:$AD,$J372))</f>
        <v>0</v>
      </c>
      <c r="M372" s="127" cm="1">
        <f t="array" ref="M372">_xlfn.IFS($I372=0,SUMIFS(Data!Y:Y,Data!$AB:$AB,$J372),$I372=1,SUMIFS(Data!Y:Y,Data!$AC:$AC,$J372),$I372=2,SUMIFS(Data!Y:Y,Data!$AD:$AD,$J372),$I372=3,SUMIFS(Data!Y:Y,Data!$AD:$AD,$J372))</f>
        <v>0</v>
      </c>
      <c r="N372" s="127" cm="1">
        <f t="array" ref="N372">_xlfn.IFS($I372=0,SUMIFS(Data!Z:Z,Data!$AB:$AB,$J372),$I372=1,SUMIFS(Data!Z:Z,Data!$AC:$AC,$J372),$I372=2,SUMIFS(Data!Z:Z,Data!$AD:$AD,$J372),$I372=3,SUMIFS(Data!Z:Z,Data!$AD:$AD,$J372))</f>
        <v>0</v>
      </c>
      <c r="O372" s="127" cm="1">
        <f t="array" ref="O372">_xlfn.IFS($I372=0,SUMIFS(Data!AA:AA,Data!$AB:$AB,$J372),$I372=1,SUMIFS(Data!AA:AA,Data!$AC:$AC,$J372),$I372=2,SUMIFS(Data!AA:AA,Data!$AD:$AD,$J372),$I372=3,SUMIFS(Data!AA:AA,Data!$AD:$AD,$J372))</f>
        <v>0</v>
      </c>
    </row>
    <row r="373" spans="9:15">
      <c r="I373">
        <f t="shared" si="6"/>
        <v>3</v>
      </c>
      <c r="J373" s="116" t="s">
        <v>1196</v>
      </c>
      <c r="K373" s="121" cm="1">
        <f t="array" ref="K373">_xlfn.IFS($I373=0,SUMIFS(Data!F:F,Data!$AB:$AB,$J373),$I373=1,SUMIFS(Data!F:F,Data!$AC:$AC,$J373),$I373=2,SUMIFS(Data!F:F,Data!$AD:$AD,$J373),I373=3,SUMIFS(Data!F:F,Data!$AD:$AD,$J373))/10^6</f>
        <v>0</v>
      </c>
      <c r="L373" s="128" cm="1">
        <f t="array" ref="L373">_xlfn.IFS($I373=0,SUMIFS(Data!X:X,Data!$AB:$AB,$J373),$I373=1,SUMIFS(Data!X:X,Data!$AC:$AC,$J373),$I373=2,SUMIFS(Data!X:X,Data!$AD:$AD,$J373),$I373=3,SUMIFS(Data!X:X,Data!$AD:$AD,$J373))</f>
        <v>0</v>
      </c>
      <c r="M373" s="128" cm="1">
        <f t="array" ref="M373">_xlfn.IFS($I373=0,SUMIFS(Data!Y:Y,Data!$AB:$AB,$J373),$I373=1,SUMIFS(Data!Y:Y,Data!$AC:$AC,$J373),$I373=2,SUMIFS(Data!Y:Y,Data!$AD:$AD,$J373),$I373=3,SUMIFS(Data!Y:Y,Data!$AD:$AD,$J373))</f>
        <v>0</v>
      </c>
      <c r="N373" s="128" cm="1">
        <f t="array" ref="N373">_xlfn.IFS($I373=0,SUMIFS(Data!Z:Z,Data!$AB:$AB,$J373),$I373=1,SUMIFS(Data!Z:Z,Data!$AC:$AC,$J373),$I373=2,SUMIFS(Data!Z:Z,Data!$AD:$AD,$J373),$I373=3,SUMIFS(Data!Z:Z,Data!$AD:$AD,$J373))</f>
        <v>0</v>
      </c>
      <c r="O373" s="128" cm="1">
        <f t="array" ref="O373">_xlfn.IFS($I373=0,SUMIFS(Data!AA:AA,Data!$AB:$AB,$J373),$I373=1,SUMIFS(Data!AA:AA,Data!$AC:$AC,$J373),$I373=2,SUMIFS(Data!AA:AA,Data!$AD:$AD,$J373),$I373=3,SUMIFS(Data!AA:AA,Data!$AD:$AD,$J373))</f>
        <v>0</v>
      </c>
    </row>
    <row r="374" spans="9:15">
      <c r="I374">
        <f t="shared" si="6"/>
        <v>3</v>
      </c>
      <c r="J374" s="115" t="s">
        <v>1198</v>
      </c>
      <c r="K374" s="120" cm="1">
        <f t="array" ref="K374">_xlfn.IFS($I374=0,SUMIFS(Data!F:F,Data!$AB:$AB,$J374),$I374=1,SUMIFS(Data!F:F,Data!$AC:$AC,$J374),$I374=2,SUMIFS(Data!F:F,Data!$AD:$AD,$J374),I374=3,SUMIFS(Data!F:F,Data!$AD:$AD,$J374))/10^6</f>
        <v>0</v>
      </c>
      <c r="L374" s="127" cm="1">
        <f t="array" ref="L374">_xlfn.IFS($I374=0,SUMIFS(Data!X:X,Data!$AB:$AB,$J374),$I374=1,SUMIFS(Data!X:X,Data!$AC:$AC,$J374),$I374=2,SUMIFS(Data!X:X,Data!$AD:$AD,$J374),$I374=3,SUMIFS(Data!X:X,Data!$AD:$AD,$J374))</f>
        <v>0</v>
      </c>
      <c r="M374" s="127" cm="1">
        <f t="array" ref="M374">_xlfn.IFS($I374=0,SUMIFS(Data!Y:Y,Data!$AB:$AB,$J374),$I374=1,SUMIFS(Data!Y:Y,Data!$AC:$AC,$J374),$I374=2,SUMIFS(Data!Y:Y,Data!$AD:$AD,$J374),$I374=3,SUMIFS(Data!Y:Y,Data!$AD:$AD,$J374))</f>
        <v>0</v>
      </c>
      <c r="N374" s="127" cm="1">
        <f t="array" ref="N374">_xlfn.IFS($I374=0,SUMIFS(Data!Z:Z,Data!$AB:$AB,$J374),$I374=1,SUMIFS(Data!Z:Z,Data!$AC:$AC,$J374),$I374=2,SUMIFS(Data!Z:Z,Data!$AD:$AD,$J374),$I374=3,SUMIFS(Data!Z:Z,Data!$AD:$AD,$J374))</f>
        <v>0</v>
      </c>
      <c r="O374" s="127" cm="1">
        <f t="array" ref="O374">_xlfn.IFS($I374=0,SUMIFS(Data!AA:AA,Data!$AB:$AB,$J374),$I374=1,SUMIFS(Data!AA:AA,Data!$AC:$AC,$J374),$I374=2,SUMIFS(Data!AA:AA,Data!$AD:$AD,$J374),$I374=3,SUMIFS(Data!AA:AA,Data!$AD:$AD,$J374))</f>
        <v>0</v>
      </c>
    </row>
    <row r="375" spans="9:15">
      <c r="I375">
        <f t="shared" si="6"/>
        <v>3</v>
      </c>
      <c r="J375" s="116" t="s">
        <v>1180</v>
      </c>
      <c r="K375" s="121" cm="1">
        <f t="array" ref="K375">_xlfn.IFS($I375=0,SUMIFS(Data!F:F,Data!$AB:$AB,$J375),$I375=1,SUMIFS(Data!F:F,Data!$AC:$AC,$J375),$I375=2,SUMIFS(Data!F:F,Data!$AD:$AD,$J375),I375=3,SUMIFS(Data!F:F,Data!$AD:$AD,$J375))/10^6</f>
        <v>0</v>
      </c>
      <c r="L375" s="128" cm="1">
        <f t="array" ref="L375">_xlfn.IFS($I375=0,SUMIFS(Data!X:X,Data!$AB:$AB,$J375),$I375=1,SUMIFS(Data!X:X,Data!$AC:$AC,$J375),$I375=2,SUMIFS(Data!X:X,Data!$AD:$AD,$J375),$I375=3,SUMIFS(Data!X:X,Data!$AD:$AD,$J375))</f>
        <v>0</v>
      </c>
      <c r="M375" s="128" cm="1">
        <f t="array" ref="M375">_xlfn.IFS($I375=0,SUMIFS(Data!Y:Y,Data!$AB:$AB,$J375),$I375=1,SUMIFS(Data!Y:Y,Data!$AC:$AC,$J375),$I375=2,SUMIFS(Data!Y:Y,Data!$AD:$AD,$J375),$I375=3,SUMIFS(Data!Y:Y,Data!$AD:$AD,$J375))</f>
        <v>0</v>
      </c>
      <c r="N375" s="128" cm="1">
        <f t="array" ref="N375">_xlfn.IFS($I375=0,SUMIFS(Data!Z:Z,Data!$AB:$AB,$J375),$I375=1,SUMIFS(Data!Z:Z,Data!$AC:$AC,$J375),$I375=2,SUMIFS(Data!Z:Z,Data!$AD:$AD,$J375),$I375=3,SUMIFS(Data!Z:Z,Data!$AD:$AD,$J375))</f>
        <v>0</v>
      </c>
      <c r="O375" s="128" cm="1">
        <f t="array" ref="O375">_xlfn.IFS($I375=0,SUMIFS(Data!AA:AA,Data!$AB:$AB,$J375),$I375=1,SUMIFS(Data!AA:AA,Data!$AC:$AC,$J375),$I375=2,SUMIFS(Data!AA:AA,Data!$AD:$AD,$J375),$I375=3,SUMIFS(Data!AA:AA,Data!$AD:$AD,$J375))</f>
        <v>0</v>
      </c>
    </row>
    <row r="376" spans="9:15">
      <c r="I376">
        <f t="shared" si="6"/>
        <v>3</v>
      </c>
      <c r="J376" s="115" t="s">
        <v>1182</v>
      </c>
      <c r="K376" s="120" cm="1">
        <f t="array" ref="K376">_xlfn.IFS($I376=0,SUMIFS(Data!F:F,Data!$AB:$AB,$J376),$I376=1,SUMIFS(Data!F:F,Data!$AC:$AC,$J376),$I376=2,SUMIFS(Data!F:F,Data!$AD:$AD,$J376),I376=3,SUMIFS(Data!F:F,Data!$AD:$AD,$J376))/10^6</f>
        <v>0</v>
      </c>
      <c r="L376" s="127" cm="1">
        <f t="array" ref="L376">_xlfn.IFS($I376=0,SUMIFS(Data!X:X,Data!$AB:$AB,$J376),$I376=1,SUMIFS(Data!X:X,Data!$AC:$AC,$J376),$I376=2,SUMIFS(Data!X:X,Data!$AD:$AD,$J376),$I376=3,SUMIFS(Data!X:X,Data!$AD:$AD,$J376))</f>
        <v>0</v>
      </c>
      <c r="M376" s="127" cm="1">
        <f t="array" ref="M376">_xlfn.IFS($I376=0,SUMIFS(Data!Y:Y,Data!$AB:$AB,$J376),$I376=1,SUMIFS(Data!Y:Y,Data!$AC:$AC,$J376),$I376=2,SUMIFS(Data!Y:Y,Data!$AD:$AD,$J376),$I376=3,SUMIFS(Data!Y:Y,Data!$AD:$AD,$J376))</f>
        <v>0</v>
      </c>
      <c r="N376" s="127" cm="1">
        <f t="array" ref="N376">_xlfn.IFS($I376=0,SUMIFS(Data!Z:Z,Data!$AB:$AB,$J376),$I376=1,SUMIFS(Data!Z:Z,Data!$AC:$AC,$J376),$I376=2,SUMIFS(Data!Z:Z,Data!$AD:$AD,$J376),$I376=3,SUMIFS(Data!Z:Z,Data!$AD:$AD,$J376))</f>
        <v>0</v>
      </c>
      <c r="O376" s="127" cm="1">
        <f t="array" ref="O376">_xlfn.IFS($I376=0,SUMIFS(Data!AA:AA,Data!$AB:$AB,$J376),$I376=1,SUMIFS(Data!AA:AA,Data!$AC:$AC,$J376),$I376=2,SUMIFS(Data!AA:AA,Data!$AD:$AD,$J376),$I376=3,SUMIFS(Data!AA:AA,Data!$AD:$AD,$J376))</f>
        <v>0</v>
      </c>
    </row>
    <row r="377" spans="9:15">
      <c r="I377">
        <f t="shared" si="6"/>
        <v>3</v>
      </c>
      <c r="J377" s="116" t="s">
        <v>1184</v>
      </c>
      <c r="K377" s="121" cm="1">
        <f t="array" ref="K377">_xlfn.IFS($I377=0,SUMIFS(Data!F:F,Data!$AB:$AB,$J377),$I377=1,SUMIFS(Data!F:F,Data!$AC:$AC,$J377),$I377=2,SUMIFS(Data!F:F,Data!$AD:$AD,$J377),I377=3,SUMIFS(Data!F:F,Data!$AD:$AD,$J377))/10^6</f>
        <v>0</v>
      </c>
      <c r="L377" s="128" cm="1">
        <f t="array" ref="L377">_xlfn.IFS($I377=0,SUMIFS(Data!X:X,Data!$AB:$AB,$J377),$I377=1,SUMIFS(Data!X:X,Data!$AC:$AC,$J377),$I377=2,SUMIFS(Data!X:X,Data!$AD:$AD,$J377),$I377=3,SUMIFS(Data!X:X,Data!$AD:$AD,$J377))</f>
        <v>0</v>
      </c>
      <c r="M377" s="128" cm="1">
        <f t="array" ref="M377">_xlfn.IFS($I377=0,SUMIFS(Data!Y:Y,Data!$AB:$AB,$J377),$I377=1,SUMIFS(Data!Y:Y,Data!$AC:$AC,$J377),$I377=2,SUMIFS(Data!Y:Y,Data!$AD:$AD,$J377),$I377=3,SUMIFS(Data!Y:Y,Data!$AD:$AD,$J377))</f>
        <v>0</v>
      </c>
      <c r="N377" s="128" cm="1">
        <f t="array" ref="N377">_xlfn.IFS($I377=0,SUMIFS(Data!Z:Z,Data!$AB:$AB,$J377),$I377=1,SUMIFS(Data!Z:Z,Data!$AC:$AC,$J377),$I377=2,SUMIFS(Data!Z:Z,Data!$AD:$AD,$J377),$I377=3,SUMIFS(Data!Z:Z,Data!$AD:$AD,$J377))</f>
        <v>0</v>
      </c>
      <c r="O377" s="128" cm="1">
        <f t="array" ref="O377">_xlfn.IFS($I377=0,SUMIFS(Data!AA:AA,Data!$AB:$AB,$J377),$I377=1,SUMIFS(Data!AA:AA,Data!$AC:$AC,$J377),$I377=2,SUMIFS(Data!AA:AA,Data!$AD:$AD,$J377),$I377=3,SUMIFS(Data!AA:AA,Data!$AD:$AD,$J377))</f>
        <v>0</v>
      </c>
    </row>
    <row r="378" spans="9:15">
      <c r="I378">
        <f t="shared" si="6"/>
        <v>3</v>
      </c>
      <c r="J378" s="115" t="s">
        <v>1186</v>
      </c>
      <c r="K378" s="120" cm="1">
        <f t="array" ref="K378">_xlfn.IFS($I378=0,SUMIFS(Data!F:F,Data!$AB:$AB,$J378),$I378=1,SUMIFS(Data!F:F,Data!$AC:$AC,$J378),$I378=2,SUMIFS(Data!F:F,Data!$AD:$AD,$J378),I378=3,SUMIFS(Data!F:F,Data!$AD:$AD,$J378))/10^6</f>
        <v>0</v>
      </c>
      <c r="L378" s="127" cm="1">
        <f t="array" ref="L378">_xlfn.IFS($I378=0,SUMIFS(Data!X:X,Data!$AB:$AB,$J378),$I378=1,SUMIFS(Data!X:X,Data!$AC:$AC,$J378),$I378=2,SUMIFS(Data!X:X,Data!$AD:$AD,$J378),$I378=3,SUMIFS(Data!X:X,Data!$AD:$AD,$J378))</f>
        <v>0</v>
      </c>
      <c r="M378" s="127" cm="1">
        <f t="array" ref="M378">_xlfn.IFS($I378=0,SUMIFS(Data!Y:Y,Data!$AB:$AB,$J378),$I378=1,SUMIFS(Data!Y:Y,Data!$AC:$AC,$J378),$I378=2,SUMIFS(Data!Y:Y,Data!$AD:$AD,$J378),$I378=3,SUMIFS(Data!Y:Y,Data!$AD:$AD,$J378))</f>
        <v>0</v>
      </c>
      <c r="N378" s="127" cm="1">
        <f t="array" ref="N378">_xlfn.IFS($I378=0,SUMIFS(Data!Z:Z,Data!$AB:$AB,$J378),$I378=1,SUMIFS(Data!Z:Z,Data!$AC:$AC,$J378),$I378=2,SUMIFS(Data!Z:Z,Data!$AD:$AD,$J378),$I378=3,SUMIFS(Data!Z:Z,Data!$AD:$AD,$J378))</f>
        <v>0</v>
      </c>
      <c r="O378" s="127" cm="1">
        <f t="array" ref="O378">_xlfn.IFS($I378=0,SUMIFS(Data!AA:AA,Data!$AB:$AB,$J378),$I378=1,SUMIFS(Data!AA:AA,Data!$AC:$AC,$J378),$I378=2,SUMIFS(Data!AA:AA,Data!$AD:$AD,$J378),$I378=3,SUMIFS(Data!AA:AA,Data!$AD:$AD,$J378))</f>
        <v>0</v>
      </c>
    </row>
    <row r="379" spans="9:15">
      <c r="I379">
        <f t="shared" si="6"/>
        <v>3</v>
      </c>
      <c r="J379" s="116" t="s">
        <v>1188</v>
      </c>
      <c r="K379" s="121" cm="1">
        <f t="array" ref="K379">_xlfn.IFS($I379=0,SUMIFS(Data!F:F,Data!$AB:$AB,$J379),$I379=1,SUMIFS(Data!F:F,Data!$AC:$AC,$J379),$I379=2,SUMIFS(Data!F:F,Data!$AD:$AD,$J379),I379=3,SUMIFS(Data!F:F,Data!$AD:$AD,$J379))/10^6</f>
        <v>0</v>
      </c>
      <c r="L379" s="128" cm="1">
        <f t="array" ref="L379">_xlfn.IFS($I379=0,SUMIFS(Data!X:X,Data!$AB:$AB,$J379),$I379=1,SUMIFS(Data!X:X,Data!$AC:$AC,$J379),$I379=2,SUMIFS(Data!X:X,Data!$AD:$AD,$J379),$I379=3,SUMIFS(Data!X:X,Data!$AD:$AD,$J379))</f>
        <v>0</v>
      </c>
      <c r="M379" s="128" cm="1">
        <f t="array" ref="M379">_xlfn.IFS($I379=0,SUMIFS(Data!Y:Y,Data!$AB:$AB,$J379),$I379=1,SUMIFS(Data!Y:Y,Data!$AC:$AC,$J379),$I379=2,SUMIFS(Data!Y:Y,Data!$AD:$AD,$J379),$I379=3,SUMIFS(Data!Y:Y,Data!$AD:$AD,$J379))</f>
        <v>0</v>
      </c>
      <c r="N379" s="128" cm="1">
        <f t="array" ref="N379">_xlfn.IFS($I379=0,SUMIFS(Data!Z:Z,Data!$AB:$AB,$J379),$I379=1,SUMIFS(Data!Z:Z,Data!$AC:$AC,$J379),$I379=2,SUMIFS(Data!Z:Z,Data!$AD:$AD,$J379),$I379=3,SUMIFS(Data!Z:Z,Data!$AD:$AD,$J379))</f>
        <v>0</v>
      </c>
      <c r="O379" s="128" cm="1">
        <f t="array" ref="O379">_xlfn.IFS($I379=0,SUMIFS(Data!AA:AA,Data!$AB:$AB,$J379),$I379=1,SUMIFS(Data!AA:AA,Data!$AC:$AC,$J379),$I379=2,SUMIFS(Data!AA:AA,Data!$AD:$AD,$J379),$I379=3,SUMIFS(Data!AA:AA,Data!$AD:$AD,$J379))</f>
        <v>0</v>
      </c>
    </row>
    <row r="380" spans="9:15">
      <c r="I380">
        <f t="shared" si="6"/>
        <v>3</v>
      </c>
      <c r="J380" s="115" t="s">
        <v>1190</v>
      </c>
      <c r="K380" s="120" cm="1">
        <f t="array" ref="K380">_xlfn.IFS($I380=0,SUMIFS(Data!F:F,Data!$AB:$AB,$J380),$I380=1,SUMIFS(Data!F:F,Data!$AC:$AC,$J380),$I380=2,SUMIFS(Data!F:F,Data!$AD:$AD,$J380),I380=3,SUMIFS(Data!F:F,Data!$AD:$AD,$J380))/10^6</f>
        <v>0</v>
      </c>
      <c r="L380" s="127" cm="1">
        <f t="array" ref="L380">_xlfn.IFS($I380=0,SUMIFS(Data!X:X,Data!$AB:$AB,$J380),$I380=1,SUMIFS(Data!X:X,Data!$AC:$AC,$J380),$I380=2,SUMIFS(Data!X:X,Data!$AD:$AD,$J380),$I380=3,SUMIFS(Data!X:X,Data!$AD:$AD,$J380))</f>
        <v>0</v>
      </c>
      <c r="M380" s="127" cm="1">
        <f t="array" ref="M380">_xlfn.IFS($I380=0,SUMIFS(Data!Y:Y,Data!$AB:$AB,$J380),$I380=1,SUMIFS(Data!Y:Y,Data!$AC:$AC,$J380),$I380=2,SUMIFS(Data!Y:Y,Data!$AD:$AD,$J380),$I380=3,SUMIFS(Data!Y:Y,Data!$AD:$AD,$J380))</f>
        <v>0</v>
      </c>
      <c r="N380" s="127" cm="1">
        <f t="array" ref="N380">_xlfn.IFS($I380=0,SUMIFS(Data!Z:Z,Data!$AB:$AB,$J380),$I380=1,SUMIFS(Data!Z:Z,Data!$AC:$AC,$J380),$I380=2,SUMIFS(Data!Z:Z,Data!$AD:$AD,$J380),$I380=3,SUMIFS(Data!Z:Z,Data!$AD:$AD,$J380))</f>
        <v>0</v>
      </c>
      <c r="O380" s="127" cm="1">
        <f t="array" ref="O380">_xlfn.IFS($I380=0,SUMIFS(Data!AA:AA,Data!$AB:$AB,$J380),$I380=1,SUMIFS(Data!AA:AA,Data!$AC:$AC,$J380),$I380=2,SUMIFS(Data!AA:AA,Data!$AD:$AD,$J380),$I380=3,SUMIFS(Data!AA:AA,Data!$AD:$AD,$J380))</f>
        <v>0</v>
      </c>
    </row>
    <row r="381" spans="9:15">
      <c r="I381">
        <f t="shared" si="6"/>
        <v>3</v>
      </c>
      <c r="J381" s="116" t="s">
        <v>1192</v>
      </c>
      <c r="K381" s="121" cm="1">
        <f t="array" ref="K381">_xlfn.IFS($I381=0,SUMIFS(Data!F:F,Data!$AB:$AB,$J381),$I381=1,SUMIFS(Data!F:F,Data!$AC:$AC,$J381),$I381=2,SUMIFS(Data!F:F,Data!$AD:$AD,$J381),I381=3,SUMIFS(Data!F:F,Data!$AD:$AD,$J381))/10^6</f>
        <v>0</v>
      </c>
      <c r="L381" s="128" cm="1">
        <f t="array" ref="L381">_xlfn.IFS($I381=0,SUMIFS(Data!X:X,Data!$AB:$AB,$J381),$I381=1,SUMIFS(Data!X:X,Data!$AC:$AC,$J381),$I381=2,SUMIFS(Data!X:X,Data!$AD:$AD,$J381),$I381=3,SUMIFS(Data!X:X,Data!$AD:$AD,$J381))</f>
        <v>0</v>
      </c>
      <c r="M381" s="128" cm="1">
        <f t="array" ref="M381">_xlfn.IFS($I381=0,SUMIFS(Data!Y:Y,Data!$AB:$AB,$J381),$I381=1,SUMIFS(Data!Y:Y,Data!$AC:$AC,$J381),$I381=2,SUMIFS(Data!Y:Y,Data!$AD:$AD,$J381),$I381=3,SUMIFS(Data!Y:Y,Data!$AD:$AD,$J381))</f>
        <v>0</v>
      </c>
      <c r="N381" s="128" cm="1">
        <f t="array" ref="N381">_xlfn.IFS($I381=0,SUMIFS(Data!Z:Z,Data!$AB:$AB,$J381),$I381=1,SUMIFS(Data!Z:Z,Data!$AC:$AC,$J381),$I381=2,SUMIFS(Data!Z:Z,Data!$AD:$AD,$J381),$I381=3,SUMIFS(Data!Z:Z,Data!$AD:$AD,$J381))</f>
        <v>0</v>
      </c>
      <c r="O381" s="128" cm="1">
        <f t="array" ref="O381">_xlfn.IFS($I381=0,SUMIFS(Data!AA:AA,Data!$AB:$AB,$J381),$I381=1,SUMIFS(Data!AA:AA,Data!$AC:$AC,$J381),$I381=2,SUMIFS(Data!AA:AA,Data!$AD:$AD,$J381),$I381=3,SUMIFS(Data!AA:AA,Data!$AD:$AD,$J381))</f>
        <v>0</v>
      </c>
    </row>
    <row r="382" spans="9:15">
      <c r="I382">
        <f t="shared" si="6"/>
        <v>3</v>
      </c>
      <c r="J382" s="115" t="s">
        <v>1194</v>
      </c>
      <c r="K382" s="120" cm="1">
        <f t="array" ref="K382">_xlfn.IFS($I382=0,SUMIFS(Data!F:F,Data!$AB:$AB,$J382),$I382=1,SUMIFS(Data!F:F,Data!$AC:$AC,$J382),$I382=2,SUMIFS(Data!F:F,Data!$AD:$AD,$J382),I382=3,SUMIFS(Data!F:F,Data!$AD:$AD,$J382))/10^6</f>
        <v>0</v>
      </c>
      <c r="L382" s="127" cm="1">
        <f t="array" ref="L382">_xlfn.IFS($I382=0,SUMIFS(Data!X:X,Data!$AB:$AB,$J382),$I382=1,SUMIFS(Data!X:X,Data!$AC:$AC,$J382),$I382=2,SUMIFS(Data!X:X,Data!$AD:$AD,$J382),$I382=3,SUMIFS(Data!X:X,Data!$AD:$AD,$J382))</f>
        <v>0</v>
      </c>
      <c r="M382" s="127" cm="1">
        <f t="array" ref="M382">_xlfn.IFS($I382=0,SUMIFS(Data!Y:Y,Data!$AB:$AB,$J382),$I382=1,SUMIFS(Data!Y:Y,Data!$AC:$AC,$J382),$I382=2,SUMIFS(Data!Y:Y,Data!$AD:$AD,$J382),$I382=3,SUMIFS(Data!Y:Y,Data!$AD:$AD,$J382))</f>
        <v>0</v>
      </c>
      <c r="N382" s="127" cm="1">
        <f t="array" ref="N382">_xlfn.IFS($I382=0,SUMIFS(Data!Z:Z,Data!$AB:$AB,$J382),$I382=1,SUMIFS(Data!Z:Z,Data!$AC:$AC,$J382),$I382=2,SUMIFS(Data!Z:Z,Data!$AD:$AD,$J382),$I382=3,SUMIFS(Data!Z:Z,Data!$AD:$AD,$J382))</f>
        <v>0</v>
      </c>
      <c r="O382" s="127" cm="1">
        <f t="array" ref="O382">_xlfn.IFS($I382=0,SUMIFS(Data!AA:AA,Data!$AB:$AB,$J382),$I382=1,SUMIFS(Data!AA:AA,Data!$AC:$AC,$J382),$I382=2,SUMIFS(Data!AA:AA,Data!$AD:$AD,$J382),$I382=3,SUMIFS(Data!AA:AA,Data!$AD:$AD,$J382))</f>
        <v>0</v>
      </c>
    </row>
    <row r="383" spans="9:15">
      <c r="I383">
        <f t="shared" si="6"/>
        <v>1</v>
      </c>
      <c r="J383" s="133" t="s">
        <v>406</v>
      </c>
      <c r="K383" s="134" cm="1">
        <f t="array" ref="K383">_xlfn.IFS($I383=0,SUMIFS(Data!F:F,Data!$AB:$AB,$J383),$I383=1,SUMIFS(Data!F:F,Data!$AC:$AC,$J383),$I383=2,SUMIFS(Data!F:F,Data!$AD:$AD,$J383),I383=3,SUMIFS(Data!F:F,Data!$AD:$AD,$J383))/10^6</f>
        <v>0</v>
      </c>
      <c r="L383" s="135" cm="1">
        <f t="array" ref="L383">_xlfn.IFS($I383=0,SUMIFS(Data!X:X,Data!$AB:$AB,$J383),$I383=1,SUMIFS(Data!X:X,Data!$AC:$AC,$J383),$I383=2,SUMIFS(Data!X:X,Data!$AD:$AD,$J383),$I383=3,SUMIFS(Data!X:X,Data!$AD:$AD,$J383))</f>
        <v>0</v>
      </c>
      <c r="M383" s="135" cm="1">
        <f t="array" ref="M383">_xlfn.IFS($I383=0,SUMIFS(Data!Y:Y,Data!$AB:$AB,$J383),$I383=1,SUMIFS(Data!Y:Y,Data!$AC:$AC,$J383),$I383=2,SUMIFS(Data!Y:Y,Data!$AD:$AD,$J383),$I383=3,SUMIFS(Data!Y:Y,Data!$AD:$AD,$J383))</f>
        <v>0</v>
      </c>
      <c r="N383" s="135" cm="1">
        <f t="array" ref="N383">_xlfn.IFS($I383=0,SUMIFS(Data!Z:Z,Data!$AB:$AB,$J383),$I383=1,SUMIFS(Data!Z:Z,Data!$AC:$AC,$J383),$I383=2,SUMIFS(Data!Z:Z,Data!$AD:$AD,$J383),$I383=3,SUMIFS(Data!Z:Z,Data!$AD:$AD,$J383))</f>
        <v>0</v>
      </c>
      <c r="O383" s="135" cm="1">
        <f t="array" ref="O383">_xlfn.IFS($I383=0,SUMIFS(Data!AA:AA,Data!$AB:$AB,$J383),$I383=1,SUMIFS(Data!AA:AA,Data!$AC:$AC,$J383),$I383=2,SUMIFS(Data!AA:AA,Data!$AD:$AD,$J383),$I383=3,SUMIFS(Data!AA:AA,Data!$AD:$AD,$J383))</f>
        <v>0</v>
      </c>
    </row>
    <row r="384" spans="9:15">
      <c r="I384">
        <f t="shared" si="6"/>
        <v>3</v>
      </c>
      <c r="J384" s="115" t="s">
        <v>1202</v>
      </c>
      <c r="K384" s="120" cm="1">
        <f t="array" ref="K384">_xlfn.IFS($I384=0,SUMIFS(Data!F:F,Data!$AB:$AB,$J384),$I384=1,SUMIFS(Data!F:F,Data!$AC:$AC,$J384),$I384=2,SUMIFS(Data!F:F,Data!$AD:$AD,$J384),I384=3,SUMIFS(Data!F:F,Data!$AD:$AD,$J384))/10^6</f>
        <v>0</v>
      </c>
      <c r="L384" s="127" cm="1">
        <f t="array" ref="L384">_xlfn.IFS($I384=0,SUMIFS(Data!X:X,Data!$AB:$AB,$J384),$I384=1,SUMIFS(Data!X:X,Data!$AC:$AC,$J384),$I384=2,SUMIFS(Data!X:X,Data!$AD:$AD,$J384),$I384=3,SUMIFS(Data!X:X,Data!$AD:$AD,$J384))</f>
        <v>0</v>
      </c>
      <c r="M384" s="127" cm="1">
        <f t="array" ref="M384">_xlfn.IFS($I384=0,SUMIFS(Data!Y:Y,Data!$AB:$AB,$J384),$I384=1,SUMIFS(Data!Y:Y,Data!$AC:$AC,$J384),$I384=2,SUMIFS(Data!Y:Y,Data!$AD:$AD,$J384),$I384=3,SUMIFS(Data!Y:Y,Data!$AD:$AD,$J384))</f>
        <v>0</v>
      </c>
      <c r="N384" s="127" cm="1">
        <f t="array" ref="N384">_xlfn.IFS($I384=0,SUMIFS(Data!Z:Z,Data!$AB:$AB,$J384),$I384=1,SUMIFS(Data!Z:Z,Data!$AC:$AC,$J384),$I384=2,SUMIFS(Data!Z:Z,Data!$AD:$AD,$J384),$I384=3,SUMIFS(Data!Z:Z,Data!$AD:$AD,$J384))</f>
        <v>0</v>
      </c>
      <c r="O384" s="127" cm="1">
        <f t="array" ref="O384">_xlfn.IFS($I384=0,SUMIFS(Data!AA:AA,Data!$AB:$AB,$J384),$I384=1,SUMIFS(Data!AA:AA,Data!$AC:$AC,$J384),$I384=2,SUMIFS(Data!AA:AA,Data!$AD:$AD,$J384),$I384=3,SUMIFS(Data!AA:AA,Data!$AD:$AD,$J384))</f>
        <v>0</v>
      </c>
    </row>
    <row r="385" spans="9:15">
      <c r="I385">
        <f t="shared" si="6"/>
        <v>3</v>
      </c>
      <c r="J385" s="116" t="s">
        <v>1204</v>
      </c>
      <c r="K385" s="121" cm="1">
        <f t="array" ref="K385">_xlfn.IFS($I385=0,SUMIFS(Data!F:F,Data!$AB:$AB,$J385),$I385=1,SUMIFS(Data!F:F,Data!$AC:$AC,$J385),$I385=2,SUMIFS(Data!F:F,Data!$AD:$AD,$J385),I385=3,SUMIFS(Data!F:F,Data!$AD:$AD,$J385))/10^6</f>
        <v>0</v>
      </c>
      <c r="L385" s="128" cm="1">
        <f t="array" ref="L385">_xlfn.IFS($I385=0,SUMIFS(Data!X:X,Data!$AB:$AB,$J385),$I385=1,SUMIFS(Data!X:X,Data!$AC:$AC,$J385),$I385=2,SUMIFS(Data!X:X,Data!$AD:$AD,$J385),$I385=3,SUMIFS(Data!X:X,Data!$AD:$AD,$J385))</f>
        <v>0</v>
      </c>
      <c r="M385" s="128" cm="1">
        <f t="array" ref="M385">_xlfn.IFS($I385=0,SUMIFS(Data!Y:Y,Data!$AB:$AB,$J385),$I385=1,SUMIFS(Data!Y:Y,Data!$AC:$AC,$J385),$I385=2,SUMIFS(Data!Y:Y,Data!$AD:$AD,$J385),$I385=3,SUMIFS(Data!Y:Y,Data!$AD:$AD,$J385))</f>
        <v>0</v>
      </c>
      <c r="N385" s="128" cm="1">
        <f t="array" ref="N385">_xlfn.IFS($I385=0,SUMIFS(Data!Z:Z,Data!$AB:$AB,$J385),$I385=1,SUMIFS(Data!Z:Z,Data!$AC:$AC,$J385),$I385=2,SUMIFS(Data!Z:Z,Data!$AD:$AD,$J385),$I385=3,SUMIFS(Data!Z:Z,Data!$AD:$AD,$J385))</f>
        <v>0</v>
      </c>
      <c r="O385" s="128" cm="1">
        <f t="array" ref="O385">_xlfn.IFS($I385=0,SUMIFS(Data!AA:AA,Data!$AB:$AB,$J385),$I385=1,SUMIFS(Data!AA:AA,Data!$AC:$AC,$J385),$I385=2,SUMIFS(Data!AA:AA,Data!$AD:$AD,$J385),$I385=3,SUMIFS(Data!AA:AA,Data!$AD:$AD,$J385))</f>
        <v>0</v>
      </c>
    </row>
    <row r="386" spans="9:15">
      <c r="I386">
        <f t="shared" si="6"/>
        <v>3</v>
      </c>
      <c r="J386" s="115" t="s">
        <v>1206</v>
      </c>
      <c r="K386" s="120" cm="1">
        <f t="array" ref="K386">_xlfn.IFS($I386=0,SUMIFS(Data!F:F,Data!$AB:$AB,$J386),$I386=1,SUMIFS(Data!F:F,Data!$AC:$AC,$J386),$I386=2,SUMIFS(Data!F:F,Data!$AD:$AD,$J386),I386=3,SUMIFS(Data!F:F,Data!$AD:$AD,$J386))/10^6</f>
        <v>0</v>
      </c>
      <c r="L386" s="127" cm="1">
        <f t="array" ref="L386">_xlfn.IFS($I386=0,SUMIFS(Data!X:X,Data!$AB:$AB,$J386),$I386=1,SUMIFS(Data!X:X,Data!$AC:$AC,$J386),$I386=2,SUMIFS(Data!X:X,Data!$AD:$AD,$J386),$I386=3,SUMIFS(Data!X:X,Data!$AD:$AD,$J386))</f>
        <v>0</v>
      </c>
      <c r="M386" s="127" cm="1">
        <f t="array" ref="M386">_xlfn.IFS($I386=0,SUMIFS(Data!Y:Y,Data!$AB:$AB,$J386),$I386=1,SUMIFS(Data!Y:Y,Data!$AC:$AC,$J386),$I386=2,SUMIFS(Data!Y:Y,Data!$AD:$AD,$J386),$I386=3,SUMIFS(Data!Y:Y,Data!$AD:$AD,$J386))</f>
        <v>0</v>
      </c>
      <c r="N386" s="127" cm="1">
        <f t="array" ref="N386">_xlfn.IFS($I386=0,SUMIFS(Data!Z:Z,Data!$AB:$AB,$J386),$I386=1,SUMIFS(Data!Z:Z,Data!$AC:$AC,$J386),$I386=2,SUMIFS(Data!Z:Z,Data!$AD:$AD,$J386),$I386=3,SUMIFS(Data!Z:Z,Data!$AD:$AD,$J386))</f>
        <v>0</v>
      </c>
      <c r="O386" s="127" cm="1">
        <f t="array" ref="O386">_xlfn.IFS($I386=0,SUMIFS(Data!AA:AA,Data!$AB:$AB,$J386),$I386=1,SUMIFS(Data!AA:AA,Data!$AC:$AC,$J386),$I386=2,SUMIFS(Data!AA:AA,Data!$AD:$AD,$J386),$I386=3,SUMIFS(Data!AA:AA,Data!$AD:$AD,$J386))</f>
        <v>0</v>
      </c>
    </row>
    <row r="387" spans="9:15">
      <c r="I387">
        <f t="shared" si="6"/>
        <v>3</v>
      </c>
      <c r="J387" s="116" t="s">
        <v>1208</v>
      </c>
      <c r="K387" s="121" cm="1">
        <f t="array" ref="K387">_xlfn.IFS($I387=0,SUMIFS(Data!F:F,Data!$AB:$AB,$J387),$I387=1,SUMIFS(Data!F:F,Data!$AC:$AC,$J387),$I387=2,SUMIFS(Data!F:F,Data!$AD:$AD,$J387),I387=3,SUMIFS(Data!F:F,Data!$AD:$AD,$J387))/10^6</f>
        <v>0</v>
      </c>
      <c r="L387" s="128" cm="1">
        <f t="array" ref="L387">_xlfn.IFS($I387=0,SUMIFS(Data!X:X,Data!$AB:$AB,$J387),$I387=1,SUMIFS(Data!X:X,Data!$AC:$AC,$J387),$I387=2,SUMIFS(Data!X:X,Data!$AD:$AD,$J387),$I387=3,SUMIFS(Data!X:X,Data!$AD:$AD,$J387))</f>
        <v>0</v>
      </c>
      <c r="M387" s="128" cm="1">
        <f t="array" ref="M387">_xlfn.IFS($I387=0,SUMIFS(Data!Y:Y,Data!$AB:$AB,$J387),$I387=1,SUMIFS(Data!Y:Y,Data!$AC:$AC,$J387),$I387=2,SUMIFS(Data!Y:Y,Data!$AD:$AD,$J387),$I387=3,SUMIFS(Data!Y:Y,Data!$AD:$AD,$J387))</f>
        <v>0</v>
      </c>
      <c r="N387" s="128" cm="1">
        <f t="array" ref="N387">_xlfn.IFS($I387=0,SUMIFS(Data!Z:Z,Data!$AB:$AB,$J387),$I387=1,SUMIFS(Data!Z:Z,Data!$AC:$AC,$J387),$I387=2,SUMIFS(Data!Z:Z,Data!$AD:$AD,$J387),$I387=3,SUMIFS(Data!Z:Z,Data!$AD:$AD,$J387))</f>
        <v>0</v>
      </c>
      <c r="O387" s="128" cm="1">
        <f t="array" ref="O387">_xlfn.IFS($I387=0,SUMIFS(Data!AA:AA,Data!$AB:$AB,$J387),$I387=1,SUMIFS(Data!AA:AA,Data!$AC:$AC,$J387),$I387=2,SUMIFS(Data!AA:AA,Data!$AD:$AD,$J387),$I387=3,SUMIFS(Data!AA:AA,Data!$AD:$AD,$J387))</f>
        <v>0</v>
      </c>
    </row>
    <row r="388" spans="9:15">
      <c r="I388">
        <f t="shared" si="6"/>
        <v>3</v>
      </c>
      <c r="J388" s="115" t="s">
        <v>1210</v>
      </c>
      <c r="K388" s="120" cm="1">
        <f t="array" ref="K388">_xlfn.IFS($I388=0,SUMIFS(Data!F:F,Data!$AB:$AB,$J388),$I388=1,SUMIFS(Data!F:F,Data!$AC:$AC,$J388),$I388=2,SUMIFS(Data!F:F,Data!$AD:$AD,$J388),I388=3,SUMIFS(Data!F:F,Data!$AD:$AD,$J388))/10^6</f>
        <v>0</v>
      </c>
      <c r="L388" s="127" cm="1">
        <f t="array" ref="L388">_xlfn.IFS($I388=0,SUMIFS(Data!X:X,Data!$AB:$AB,$J388),$I388=1,SUMIFS(Data!X:X,Data!$AC:$AC,$J388),$I388=2,SUMIFS(Data!X:X,Data!$AD:$AD,$J388),$I388=3,SUMIFS(Data!X:X,Data!$AD:$AD,$J388))</f>
        <v>0</v>
      </c>
      <c r="M388" s="127" cm="1">
        <f t="array" ref="M388">_xlfn.IFS($I388=0,SUMIFS(Data!Y:Y,Data!$AB:$AB,$J388),$I388=1,SUMIFS(Data!Y:Y,Data!$AC:$AC,$J388),$I388=2,SUMIFS(Data!Y:Y,Data!$AD:$AD,$J388),$I388=3,SUMIFS(Data!Y:Y,Data!$AD:$AD,$J388))</f>
        <v>0</v>
      </c>
      <c r="N388" s="127" cm="1">
        <f t="array" ref="N388">_xlfn.IFS($I388=0,SUMIFS(Data!Z:Z,Data!$AB:$AB,$J388),$I388=1,SUMIFS(Data!Z:Z,Data!$AC:$AC,$J388),$I388=2,SUMIFS(Data!Z:Z,Data!$AD:$AD,$J388),$I388=3,SUMIFS(Data!Z:Z,Data!$AD:$AD,$J388))</f>
        <v>0</v>
      </c>
      <c r="O388" s="127" cm="1">
        <f t="array" ref="O388">_xlfn.IFS($I388=0,SUMIFS(Data!AA:AA,Data!$AB:$AB,$J388),$I388=1,SUMIFS(Data!AA:AA,Data!$AC:$AC,$J388),$I388=2,SUMIFS(Data!AA:AA,Data!$AD:$AD,$J388),$I388=3,SUMIFS(Data!AA:AA,Data!$AD:$AD,$J388))</f>
        <v>0</v>
      </c>
    </row>
    <row r="389" spans="9:15">
      <c r="I389">
        <f t="shared" si="6"/>
        <v>1</v>
      </c>
      <c r="J389" s="133" t="s">
        <v>412</v>
      </c>
      <c r="K389" s="134" cm="1">
        <f t="array" ref="K389">_xlfn.IFS($I389=0,SUMIFS(Data!F:F,Data!$AB:$AB,$J389),$I389=1,SUMIFS(Data!F:F,Data!$AC:$AC,$J389),$I389=2,SUMIFS(Data!F:F,Data!$AD:$AD,$J389),I389=3,SUMIFS(Data!F:F,Data!$AD:$AD,$J389))/10^6</f>
        <v>0</v>
      </c>
      <c r="L389" s="135" cm="1">
        <f t="array" ref="L389">_xlfn.IFS($I389=0,SUMIFS(Data!X:X,Data!$AB:$AB,$J389),$I389=1,SUMIFS(Data!X:X,Data!$AC:$AC,$J389),$I389=2,SUMIFS(Data!X:X,Data!$AD:$AD,$J389),$I389=3,SUMIFS(Data!X:X,Data!$AD:$AD,$J389))</f>
        <v>0</v>
      </c>
      <c r="M389" s="135" cm="1">
        <f t="array" ref="M389">_xlfn.IFS($I389=0,SUMIFS(Data!Y:Y,Data!$AB:$AB,$J389),$I389=1,SUMIFS(Data!Y:Y,Data!$AC:$AC,$J389),$I389=2,SUMIFS(Data!Y:Y,Data!$AD:$AD,$J389),$I389=3,SUMIFS(Data!Y:Y,Data!$AD:$AD,$J389))</f>
        <v>0</v>
      </c>
      <c r="N389" s="135" cm="1">
        <f t="array" ref="N389">_xlfn.IFS($I389=0,SUMIFS(Data!Z:Z,Data!$AB:$AB,$J389),$I389=1,SUMIFS(Data!Z:Z,Data!$AC:$AC,$J389),$I389=2,SUMIFS(Data!Z:Z,Data!$AD:$AD,$J389),$I389=3,SUMIFS(Data!Z:Z,Data!$AD:$AD,$J389))</f>
        <v>0</v>
      </c>
      <c r="O389" s="135" cm="1">
        <f t="array" ref="O389">_xlfn.IFS($I389=0,SUMIFS(Data!AA:AA,Data!$AB:$AB,$J389),$I389=1,SUMIFS(Data!AA:AA,Data!$AC:$AC,$J389),$I389=2,SUMIFS(Data!AA:AA,Data!$AD:$AD,$J389),$I389=3,SUMIFS(Data!AA:AA,Data!$AD:$AD,$J389))</f>
        <v>0</v>
      </c>
    </row>
    <row r="390" spans="9:15">
      <c r="I390">
        <f t="shared" ref="I390:I429" si="7">LEN(J390)-LEN(SUBSTITUTE(J390,".",""))</f>
        <v>3</v>
      </c>
      <c r="J390" s="115" t="s">
        <v>1212</v>
      </c>
      <c r="K390" s="120" cm="1">
        <f t="array" ref="K390">_xlfn.IFS($I390=0,SUMIFS(Data!F:F,Data!$AB:$AB,$J390),$I390=1,SUMIFS(Data!F:F,Data!$AC:$AC,$J390),$I390=2,SUMIFS(Data!F:F,Data!$AD:$AD,$J390),I390=3,SUMIFS(Data!F:F,Data!$AD:$AD,$J390))/10^6</f>
        <v>0</v>
      </c>
      <c r="L390" s="127" cm="1">
        <f t="array" ref="L390">_xlfn.IFS($I390=0,SUMIFS(Data!X:X,Data!$AB:$AB,$J390),$I390=1,SUMIFS(Data!X:X,Data!$AC:$AC,$J390),$I390=2,SUMIFS(Data!X:X,Data!$AD:$AD,$J390),$I390=3,SUMIFS(Data!X:X,Data!$AD:$AD,$J390))</f>
        <v>0</v>
      </c>
      <c r="M390" s="127" cm="1">
        <f t="array" ref="M390">_xlfn.IFS($I390=0,SUMIFS(Data!Y:Y,Data!$AB:$AB,$J390),$I390=1,SUMIFS(Data!Y:Y,Data!$AC:$AC,$J390),$I390=2,SUMIFS(Data!Y:Y,Data!$AD:$AD,$J390),$I390=3,SUMIFS(Data!Y:Y,Data!$AD:$AD,$J390))</f>
        <v>0</v>
      </c>
      <c r="N390" s="127" cm="1">
        <f t="array" ref="N390">_xlfn.IFS($I390=0,SUMIFS(Data!Z:Z,Data!$AB:$AB,$J390),$I390=1,SUMIFS(Data!Z:Z,Data!$AC:$AC,$J390),$I390=2,SUMIFS(Data!Z:Z,Data!$AD:$AD,$J390),$I390=3,SUMIFS(Data!Z:Z,Data!$AD:$AD,$J390))</f>
        <v>0</v>
      </c>
      <c r="O390" s="127" cm="1">
        <f t="array" ref="O390">_xlfn.IFS($I390=0,SUMIFS(Data!AA:AA,Data!$AB:$AB,$J390),$I390=1,SUMIFS(Data!AA:AA,Data!$AC:$AC,$J390),$I390=2,SUMIFS(Data!AA:AA,Data!$AD:$AD,$J390),$I390=3,SUMIFS(Data!AA:AA,Data!$AD:$AD,$J390))</f>
        <v>0</v>
      </c>
    </row>
    <row r="391" spans="9:15">
      <c r="I391">
        <f t="shared" si="7"/>
        <v>3</v>
      </c>
      <c r="J391" s="116" t="s">
        <v>1214</v>
      </c>
      <c r="K391" s="121" cm="1">
        <f t="array" ref="K391">_xlfn.IFS($I391=0,SUMIFS(Data!F:F,Data!$AB:$AB,$J391),$I391=1,SUMIFS(Data!F:F,Data!$AC:$AC,$J391),$I391=2,SUMIFS(Data!F:F,Data!$AD:$AD,$J391),I391=3,SUMIFS(Data!F:F,Data!$AD:$AD,$J391))/10^6</f>
        <v>0</v>
      </c>
      <c r="L391" s="128" cm="1">
        <f t="array" ref="L391">_xlfn.IFS($I391=0,SUMIFS(Data!X:X,Data!$AB:$AB,$J391),$I391=1,SUMIFS(Data!X:X,Data!$AC:$AC,$J391),$I391=2,SUMIFS(Data!X:X,Data!$AD:$AD,$J391),$I391=3,SUMIFS(Data!X:X,Data!$AD:$AD,$J391))</f>
        <v>0</v>
      </c>
      <c r="M391" s="128" cm="1">
        <f t="array" ref="M391">_xlfn.IFS($I391=0,SUMIFS(Data!Y:Y,Data!$AB:$AB,$J391),$I391=1,SUMIFS(Data!Y:Y,Data!$AC:$AC,$J391),$I391=2,SUMIFS(Data!Y:Y,Data!$AD:$AD,$J391),$I391=3,SUMIFS(Data!Y:Y,Data!$AD:$AD,$J391))</f>
        <v>0</v>
      </c>
      <c r="N391" s="128" cm="1">
        <f t="array" ref="N391">_xlfn.IFS($I391=0,SUMIFS(Data!Z:Z,Data!$AB:$AB,$J391),$I391=1,SUMIFS(Data!Z:Z,Data!$AC:$AC,$J391),$I391=2,SUMIFS(Data!Z:Z,Data!$AD:$AD,$J391),$I391=3,SUMIFS(Data!Z:Z,Data!$AD:$AD,$J391))</f>
        <v>0</v>
      </c>
      <c r="O391" s="128" cm="1">
        <f t="array" ref="O391">_xlfn.IFS($I391=0,SUMIFS(Data!AA:AA,Data!$AB:$AB,$J391),$I391=1,SUMIFS(Data!AA:AA,Data!$AC:$AC,$J391),$I391=2,SUMIFS(Data!AA:AA,Data!$AD:$AD,$J391),$I391=3,SUMIFS(Data!AA:AA,Data!$AD:$AD,$J391))</f>
        <v>0</v>
      </c>
    </row>
    <row r="392" spans="9:15">
      <c r="I392">
        <f t="shared" si="7"/>
        <v>3</v>
      </c>
      <c r="J392" s="115" t="s">
        <v>1216</v>
      </c>
      <c r="K392" s="120" cm="1">
        <f t="array" ref="K392">_xlfn.IFS($I392=0,SUMIFS(Data!F:F,Data!$AB:$AB,$J392),$I392=1,SUMIFS(Data!F:F,Data!$AC:$AC,$J392),$I392=2,SUMIFS(Data!F:F,Data!$AD:$AD,$J392),I392=3,SUMIFS(Data!F:F,Data!$AD:$AD,$J392))/10^6</f>
        <v>0</v>
      </c>
      <c r="L392" s="127" cm="1">
        <f t="array" ref="L392">_xlfn.IFS($I392=0,SUMIFS(Data!X:X,Data!$AB:$AB,$J392),$I392=1,SUMIFS(Data!X:X,Data!$AC:$AC,$J392),$I392=2,SUMIFS(Data!X:X,Data!$AD:$AD,$J392),$I392=3,SUMIFS(Data!X:X,Data!$AD:$AD,$J392))</f>
        <v>0</v>
      </c>
      <c r="M392" s="127" cm="1">
        <f t="array" ref="M392">_xlfn.IFS($I392=0,SUMIFS(Data!Y:Y,Data!$AB:$AB,$J392),$I392=1,SUMIFS(Data!Y:Y,Data!$AC:$AC,$J392),$I392=2,SUMIFS(Data!Y:Y,Data!$AD:$AD,$J392),$I392=3,SUMIFS(Data!Y:Y,Data!$AD:$AD,$J392))</f>
        <v>0</v>
      </c>
      <c r="N392" s="127" cm="1">
        <f t="array" ref="N392">_xlfn.IFS($I392=0,SUMIFS(Data!Z:Z,Data!$AB:$AB,$J392),$I392=1,SUMIFS(Data!Z:Z,Data!$AC:$AC,$J392),$I392=2,SUMIFS(Data!Z:Z,Data!$AD:$AD,$J392),$I392=3,SUMIFS(Data!Z:Z,Data!$AD:$AD,$J392))</f>
        <v>0</v>
      </c>
      <c r="O392" s="127" cm="1">
        <f t="array" ref="O392">_xlfn.IFS($I392=0,SUMIFS(Data!AA:AA,Data!$AB:$AB,$J392),$I392=1,SUMIFS(Data!AA:AA,Data!$AC:$AC,$J392),$I392=2,SUMIFS(Data!AA:AA,Data!$AD:$AD,$J392),$I392=3,SUMIFS(Data!AA:AA,Data!$AD:$AD,$J392))</f>
        <v>0</v>
      </c>
    </row>
    <row r="393" spans="9:15">
      <c r="I393">
        <f t="shared" si="7"/>
        <v>3</v>
      </c>
      <c r="J393" s="116" t="s">
        <v>1218</v>
      </c>
      <c r="K393" s="121" cm="1">
        <f t="array" ref="K393">_xlfn.IFS($I393=0,SUMIFS(Data!F:F,Data!$AB:$AB,$J393),$I393=1,SUMIFS(Data!F:F,Data!$AC:$AC,$J393),$I393=2,SUMIFS(Data!F:F,Data!$AD:$AD,$J393),I393=3,SUMIFS(Data!F:F,Data!$AD:$AD,$J393))/10^6</f>
        <v>0</v>
      </c>
      <c r="L393" s="128" cm="1">
        <f t="array" ref="L393">_xlfn.IFS($I393=0,SUMIFS(Data!X:X,Data!$AB:$AB,$J393),$I393=1,SUMIFS(Data!X:X,Data!$AC:$AC,$J393),$I393=2,SUMIFS(Data!X:X,Data!$AD:$AD,$J393),$I393=3,SUMIFS(Data!X:X,Data!$AD:$AD,$J393))</f>
        <v>0</v>
      </c>
      <c r="M393" s="128" cm="1">
        <f t="array" ref="M393">_xlfn.IFS($I393=0,SUMIFS(Data!Y:Y,Data!$AB:$AB,$J393),$I393=1,SUMIFS(Data!Y:Y,Data!$AC:$AC,$J393),$I393=2,SUMIFS(Data!Y:Y,Data!$AD:$AD,$J393),$I393=3,SUMIFS(Data!Y:Y,Data!$AD:$AD,$J393))</f>
        <v>0</v>
      </c>
      <c r="N393" s="128" cm="1">
        <f t="array" ref="N393">_xlfn.IFS($I393=0,SUMIFS(Data!Z:Z,Data!$AB:$AB,$J393),$I393=1,SUMIFS(Data!Z:Z,Data!$AC:$AC,$J393),$I393=2,SUMIFS(Data!Z:Z,Data!$AD:$AD,$J393),$I393=3,SUMIFS(Data!Z:Z,Data!$AD:$AD,$J393))</f>
        <v>0</v>
      </c>
      <c r="O393" s="128" cm="1">
        <f t="array" ref="O393">_xlfn.IFS($I393=0,SUMIFS(Data!AA:AA,Data!$AB:$AB,$J393),$I393=1,SUMIFS(Data!AA:AA,Data!$AC:$AC,$J393),$I393=2,SUMIFS(Data!AA:AA,Data!$AD:$AD,$J393),$I393=3,SUMIFS(Data!AA:AA,Data!$AD:$AD,$J393))</f>
        <v>0</v>
      </c>
    </row>
    <row r="394" spans="9:15">
      <c r="I394">
        <f t="shared" si="7"/>
        <v>1</v>
      </c>
      <c r="J394" s="133" t="s">
        <v>417</v>
      </c>
      <c r="K394" s="134" cm="1">
        <f t="array" ref="K394">_xlfn.IFS($I394=0,SUMIFS(Data!F:F,Data!$AB:$AB,$J394),$I394=1,SUMIFS(Data!F:F,Data!$AC:$AC,$J394),$I394=2,SUMIFS(Data!F:F,Data!$AD:$AD,$J394),I394=3,SUMIFS(Data!F:F,Data!$AD:$AD,$J394))/10^6</f>
        <v>0</v>
      </c>
      <c r="L394" s="135" cm="1">
        <f t="array" ref="L394">_xlfn.IFS($I394=0,SUMIFS(Data!X:X,Data!$AB:$AB,$J394),$I394=1,SUMIFS(Data!X:X,Data!$AC:$AC,$J394),$I394=2,SUMIFS(Data!X:X,Data!$AD:$AD,$J394),$I394=3,SUMIFS(Data!X:X,Data!$AD:$AD,$J394))</f>
        <v>0</v>
      </c>
      <c r="M394" s="135" cm="1">
        <f t="array" ref="M394">_xlfn.IFS($I394=0,SUMIFS(Data!Y:Y,Data!$AB:$AB,$J394),$I394=1,SUMIFS(Data!Y:Y,Data!$AC:$AC,$J394),$I394=2,SUMIFS(Data!Y:Y,Data!$AD:$AD,$J394),$I394=3,SUMIFS(Data!Y:Y,Data!$AD:$AD,$J394))</f>
        <v>0</v>
      </c>
      <c r="N394" s="135" cm="1">
        <f t="array" ref="N394">_xlfn.IFS($I394=0,SUMIFS(Data!Z:Z,Data!$AB:$AB,$J394),$I394=1,SUMIFS(Data!Z:Z,Data!$AC:$AC,$J394),$I394=2,SUMIFS(Data!Z:Z,Data!$AD:$AD,$J394),$I394=3,SUMIFS(Data!Z:Z,Data!$AD:$AD,$J394))</f>
        <v>0</v>
      </c>
      <c r="O394" s="135" cm="1">
        <f t="array" ref="O394">_xlfn.IFS($I394=0,SUMIFS(Data!AA:AA,Data!$AB:$AB,$J394),$I394=1,SUMIFS(Data!AA:AA,Data!$AC:$AC,$J394),$I394=2,SUMIFS(Data!AA:AA,Data!$AD:$AD,$J394),$I394=3,SUMIFS(Data!AA:AA,Data!$AD:$AD,$J394))</f>
        <v>0</v>
      </c>
    </row>
    <row r="395" spans="9:15">
      <c r="I395">
        <f t="shared" si="7"/>
        <v>3</v>
      </c>
      <c r="J395" s="116" t="s">
        <v>1220</v>
      </c>
      <c r="K395" s="121" cm="1">
        <f t="array" ref="K395">_xlfn.IFS($I395=0,SUMIFS(Data!F:F,Data!$AB:$AB,$J395),$I395=1,SUMIFS(Data!F:F,Data!$AC:$AC,$J395),$I395=2,SUMIFS(Data!F:F,Data!$AD:$AD,$J395),I395=3,SUMIFS(Data!F:F,Data!$AD:$AD,$J395))/10^6</f>
        <v>0</v>
      </c>
      <c r="L395" s="128" cm="1">
        <f t="array" ref="L395">_xlfn.IFS($I395=0,SUMIFS(Data!X:X,Data!$AB:$AB,$J395),$I395=1,SUMIFS(Data!X:X,Data!$AC:$AC,$J395),$I395=2,SUMIFS(Data!X:X,Data!$AD:$AD,$J395),$I395=3,SUMIFS(Data!X:X,Data!$AD:$AD,$J395))</f>
        <v>0</v>
      </c>
      <c r="M395" s="128" cm="1">
        <f t="array" ref="M395">_xlfn.IFS($I395=0,SUMIFS(Data!Y:Y,Data!$AB:$AB,$J395),$I395=1,SUMIFS(Data!Y:Y,Data!$AC:$AC,$J395),$I395=2,SUMIFS(Data!Y:Y,Data!$AD:$AD,$J395),$I395=3,SUMIFS(Data!Y:Y,Data!$AD:$AD,$J395))</f>
        <v>0</v>
      </c>
      <c r="N395" s="128" cm="1">
        <f t="array" ref="N395">_xlfn.IFS($I395=0,SUMIFS(Data!Z:Z,Data!$AB:$AB,$J395),$I395=1,SUMIFS(Data!Z:Z,Data!$AC:$AC,$J395),$I395=2,SUMIFS(Data!Z:Z,Data!$AD:$AD,$J395),$I395=3,SUMIFS(Data!Z:Z,Data!$AD:$AD,$J395))</f>
        <v>0</v>
      </c>
      <c r="O395" s="128" cm="1">
        <f t="array" ref="O395">_xlfn.IFS($I395=0,SUMIFS(Data!AA:AA,Data!$AB:$AB,$J395),$I395=1,SUMIFS(Data!AA:AA,Data!$AC:$AC,$J395),$I395=2,SUMIFS(Data!AA:AA,Data!$AD:$AD,$J395),$I395=3,SUMIFS(Data!AA:AA,Data!$AD:$AD,$J395))</f>
        <v>0</v>
      </c>
    </row>
    <row r="396" spans="9:15" ht="15" thickBot="1">
      <c r="I396">
        <f t="shared" si="7"/>
        <v>1</v>
      </c>
      <c r="J396" s="133" t="s">
        <v>419</v>
      </c>
      <c r="K396" s="134" cm="1">
        <f t="array" ref="K396">_xlfn.IFS($I396=0,SUMIFS(Data!F:F,Data!$AB:$AB,$J396),$I396=1,SUMIFS(Data!F:F,Data!$AC:$AC,$J396),$I396=2,SUMIFS(Data!F:F,Data!$AD:$AD,$J396),I396=3,SUMIFS(Data!F:F,Data!$AD:$AD,$J396))/10^6</f>
        <v>0</v>
      </c>
      <c r="L396" s="135" cm="1">
        <f t="array" ref="L396">_xlfn.IFS($I396=0,SUMIFS(Data!X:X,Data!$AB:$AB,$J396),$I396=1,SUMIFS(Data!X:X,Data!$AC:$AC,$J396),$I396=2,SUMIFS(Data!X:X,Data!$AD:$AD,$J396),$I396=3,SUMIFS(Data!X:X,Data!$AD:$AD,$J396))</f>
        <v>0</v>
      </c>
      <c r="M396" s="135" cm="1">
        <f t="array" ref="M396">_xlfn.IFS($I396=0,SUMIFS(Data!Y:Y,Data!$AB:$AB,$J396),$I396=1,SUMIFS(Data!Y:Y,Data!$AC:$AC,$J396),$I396=2,SUMIFS(Data!Y:Y,Data!$AD:$AD,$J396),$I396=3,SUMIFS(Data!Y:Y,Data!$AD:$AD,$J396))</f>
        <v>0</v>
      </c>
      <c r="N396" s="135" cm="1">
        <f t="array" ref="N396">_xlfn.IFS($I396=0,SUMIFS(Data!Z:Z,Data!$AB:$AB,$J396),$I396=1,SUMIFS(Data!Z:Z,Data!$AC:$AC,$J396),$I396=2,SUMIFS(Data!Z:Z,Data!$AD:$AD,$J396),$I396=3,SUMIFS(Data!Z:Z,Data!$AD:$AD,$J396))</f>
        <v>0</v>
      </c>
      <c r="O396" s="135" cm="1">
        <f t="array" ref="O396">_xlfn.IFS($I396=0,SUMIFS(Data!AA:AA,Data!$AB:$AB,$J396),$I396=1,SUMIFS(Data!AA:AA,Data!$AC:$AC,$J396),$I396=2,SUMIFS(Data!AA:AA,Data!$AD:$AD,$J396),$I396=3,SUMIFS(Data!AA:AA,Data!$AD:$AD,$J396))</f>
        <v>0</v>
      </c>
    </row>
    <row r="397" spans="9:15" ht="15" thickTop="1">
      <c r="I397">
        <f t="shared" si="7"/>
        <v>0</v>
      </c>
      <c r="J397" s="118" t="s">
        <v>455</v>
      </c>
      <c r="K397" s="130" cm="1">
        <f t="array" ref="K397">_xlfn.IFS($I397=0,SUMIFS(Data!F:F,Data!$AB:$AB,$J397),$I397=1,SUMIFS(Data!F:F,Data!$AC:$AC,$J397),$I397=2,SUMIFS(Data!F:F,Data!$AD:$AD,$J397),I397=3,SUMIFS(Data!F:F,Data!$AD:$AD,$J397))/10^6</f>
        <v>0</v>
      </c>
      <c r="L397" s="132" cm="1">
        <f t="array" ref="L397">_xlfn.IFS($I397=0,SUMIFS(Data!X:X,Data!$AB:$AB,$J397),$I397=1,SUMIFS(Data!X:X,Data!$AC:$AC,$J397),$I397=2,SUMIFS(Data!X:X,Data!$AD:$AD,$J397),$I397=3,SUMIFS(Data!X:X,Data!$AD:$AD,$J397))</f>
        <v>0</v>
      </c>
      <c r="M397" s="132" cm="1">
        <f t="array" ref="M397">_xlfn.IFS($I397=0,SUMIFS(Data!Y:Y,Data!$AB:$AB,$J397),$I397=1,SUMIFS(Data!Y:Y,Data!$AC:$AC,$J397),$I397=2,SUMIFS(Data!Y:Y,Data!$AD:$AD,$J397),$I397=3,SUMIFS(Data!Y:Y,Data!$AD:$AD,$J397))</f>
        <v>0</v>
      </c>
      <c r="N397" s="132" cm="1">
        <f t="array" ref="N397">_xlfn.IFS($I397=0,SUMIFS(Data!Z:Z,Data!$AB:$AB,$J397),$I397=1,SUMIFS(Data!Z:Z,Data!$AC:$AC,$J397),$I397=2,SUMIFS(Data!Z:Z,Data!$AD:$AD,$J397),$I397=3,SUMIFS(Data!Z:Z,Data!$AD:$AD,$J397))</f>
        <v>0</v>
      </c>
      <c r="O397" s="132" cm="1">
        <f t="array" ref="O397">_xlfn.IFS($I397=0,SUMIFS(Data!AA:AA,Data!$AB:$AB,$J397),$I397=1,SUMIFS(Data!AA:AA,Data!$AC:$AC,$J397),$I397=2,SUMIFS(Data!AA:AA,Data!$AD:$AD,$J397),$I397=3,SUMIFS(Data!AA:AA,Data!$AD:$AD,$J397))</f>
        <v>0</v>
      </c>
    </row>
    <row r="398" spans="9:15">
      <c r="I398">
        <f t="shared" si="7"/>
        <v>1</v>
      </c>
      <c r="J398" s="133" t="s">
        <v>456</v>
      </c>
      <c r="K398" s="134" cm="1">
        <f t="array" ref="K398">_xlfn.IFS($I398=0,SUMIFS(Data!F:F,Data!$AB:$AB,$J398),$I398=1,SUMIFS(Data!F:F,Data!$AC:$AC,$J398),$I398=2,SUMIFS(Data!F:F,Data!$AD:$AD,$J398),I398=3,SUMIFS(Data!F:F,Data!$AD:$AD,$J398))/10^6</f>
        <v>0</v>
      </c>
      <c r="L398" s="135" cm="1">
        <f t="array" ref="L398">_xlfn.IFS($I398=0,SUMIFS(Data!X:X,Data!$AB:$AB,$J398),$I398=1,SUMIFS(Data!X:X,Data!$AC:$AC,$J398),$I398=2,SUMIFS(Data!X:X,Data!$AD:$AD,$J398),$I398=3,SUMIFS(Data!X:X,Data!$AD:$AD,$J398))</f>
        <v>0</v>
      </c>
      <c r="M398" s="135" cm="1">
        <f t="array" ref="M398">_xlfn.IFS($I398=0,SUMIFS(Data!Y:Y,Data!$AB:$AB,$J398),$I398=1,SUMIFS(Data!Y:Y,Data!$AC:$AC,$J398),$I398=2,SUMIFS(Data!Y:Y,Data!$AD:$AD,$J398),$I398=3,SUMIFS(Data!Y:Y,Data!$AD:$AD,$J398))</f>
        <v>0</v>
      </c>
      <c r="N398" s="135" cm="1">
        <f t="array" ref="N398">_xlfn.IFS($I398=0,SUMIFS(Data!Z:Z,Data!$AB:$AB,$J398),$I398=1,SUMIFS(Data!Z:Z,Data!$AC:$AC,$J398),$I398=2,SUMIFS(Data!Z:Z,Data!$AD:$AD,$J398),$I398=3,SUMIFS(Data!Z:Z,Data!$AD:$AD,$J398))</f>
        <v>0</v>
      </c>
      <c r="O398" s="135" cm="1">
        <f t="array" ref="O398">_xlfn.IFS($I398=0,SUMIFS(Data!AA:AA,Data!$AB:$AB,$J398),$I398=1,SUMIFS(Data!AA:AA,Data!$AC:$AC,$J398),$I398=2,SUMIFS(Data!AA:AA,Data!$AD:$AD,$J398),$I398=3,SUMIFS(Data!AA:AA,Data!$AD:$AD,$J398))</f>
        <v>0</v>
      </c>
    </row>
    <row r="399" spans="9:15">
      <c r="I399">
        <f t="shared" si="7"/>
        <v>2</v>
      </c>
      <c r="J399" s="116" t="s">
        <v>457</v>
      </c>
      <c r="K399" s="121" cm="1">
        <f t="array" ref="K399">_xlfn.IFS($I399=0,SUMIFS(Data!F:F,Data!$AB:$AB,$J399),$I399=1,SUMIFS(Data!F:F,Data!$AC:$AC,$J399),$I399=2,SUMIFS(Data!F:F,Data!$AD:$AD,$J399),I399=3,SUMIFS(Data!F:F,Data!$AD:$AD,$J399))/10^6</f>
        <v>0</v>
      </c>
      <c r="L399" s="128" cm="1">
        <f t="array" ref="L399">_xlfn.IFS($I399=0,SUMIFS(Data!X:X,Data!$AB:$AB,$J399),$I399=1,SUMIFS(Data!X:X,Data!$AC:$AC,$J399),$I399=2,SUMIFS(Data!X:X,Data!$AD:$AD,$J399),$I399=3,SUMIFS(Data!X:X,Data!$AD:$AD,$J399))</f>
        <v>0</v>
      </c>
      <c r="M399" s="128" cm="1">
        <f t="array" ref="M399">_xlfn.IFS($I399=0,SUMIFS(Data!Y:Y,Data!$AB:$AB,$J399),$I399=1,SUMIFS(Data!Y:Y,Data!$AC:$AC,$J399),$I399=2,SUMIFS(Data!Y:Y,Data!$AD:$AD,$J399),$I399=3,SUMIFS(Data!Y:Y,Data!$AD:$AD,$J399))</f>
        <v>0</v>
      </c>
      <c r="N399" s="128" cm="1">
        <f t="array" ref="N399">_xlfn.IFS($I399=0,SUMIFS(Data!Z:Z,Data!$AB:$AB,$J399),$I399=1,SUMIFS(Data!Z:Z,Data!$AC:$AC,$J399),$I399=2,SUMIFS(Data!Z:Z,Data!$AD:$AD,$J399),$I399=3,SUMIFS(Data!Z:Z,Data!$AD:$AD,$J399))</f>
        <v>0</v>
      </c>
      <c r="O399" s="128" cm="1">
        <f t="array" ref="O399">_xlfn.IFS($I399=0,SUMIFS(Data!AA:AA,Data!$AB:$AB,$J399),$I399=1,SUMIFS(Data!AA:AA,Data!$AC:$AC,$J399),$I399=2,SUMIFS(Data!AA:AA,Data!$AD:$AD,$J399),$I399=3,SUMIFS(Data!AA:AA,Data!$AD:$AD,$J399))</f>
        <v>0</v>
      </c>
    </row>
    <row r="400" spans="9:15">
      <c r="I400">
        <f t="shared" si="7"/>
        <v>2</v>
      </c>
      <c r="J400" s="115" t="s">
        <v>458</v>
      </c>
      <c r="K400" s="120" cm="1">
        <f t="array" ref="K400">_xlfn.IFS($I400=0,SUMIFS(Data!F:F,Data!$AB:$AB,$J400),$I400=1,SUMIFS(Data!F:F,Data!$AC:$AC,$J400),$I400=2,SUMIFS(Data!F:F,Data!$AD:$AD,$J400),I400=3,SUMIFS(Data!F:F,Data!$AD:$AD,$J400))/10^6</f>
        <v>0</v>
      </c>
      <c r="L400" s="127" cm="1">
        <f t="array" ref="L400">_xlfn.IFS($I400=0,SUMIFS(Data!X:X,Data!$AB:$AB,$J400),$I400=1,SUMIFS(Data!X:X,Data!$AC:$AC,$J400),$I400=2,SUMIFS(Data!X:X,Data!$AD:$AD,$J400),$I400=3,SUMIFS(Data!X:X,Data!$AD:$AD,$J400))</f>
        <v>0</v>
      </c>
      <c r="M400" s="127" cm="1">
        <f t="array" ref="M400">_xlfn.IFS($I400=0,SUMIFS(Data!Y:Y,Data!$AB:$AB,$J400),$I400=1,SUMIFS(Data!Y:Y,Data!$AC:$AC,$J400),$I400=2,SUMIFS(Data!Y:Y,Data!$AD:$AD,$J400),$I400=3,SUMIFS(Data!Y:Y,Data!$AD:$AD,$J400))</f>
        <v>0</v>
      </c>
      <c r="N400" s="127" cm="1">
        <f t="array" ref="N400">_xlfn.IFS($I400=0,SUMIFS(Data!Z:Z,Data!$AB:$AB,$J400),$I400=1,SUMIFS(Data!Z:Z,Data!$AC:$AC,$J400),$I400=2,SUMIFS(Data!Z:Z,Data!$AD:$AD,$J400),$I400=3,SUMIFS(Data!Z:Z,Data!$AD:$AD,$J400))</f>
        <v>0</v>
      </c>
      <c r="O400" s="127" cm="1">
        <f t="array" ref="O400">_xlfn.IFS($I400=0,SUMIFS(Data!AA:AA,Data!$AB:$AB,$J400),$I400=1,SUMIFS(Data!AA:AA,Data!$AC:$AC,$J400),$I400=2,SUMIFS(Data!AA:AA,Data!$AD:$AD,$J400),$I400=3,SUMIFS(Data!AA:AA,Data!$AD:$AD,$J400))</f>
        <v>0</v>
      </c>
    </row>
    <row r="401" spans="9:15">
      <c r="I401">
        <f t="shared" si="7"/>
        <v>2</v>
      </c>
      <c r="J401" s="116" t="s">
        <v>459</v>
      </c>
      <c r="K401" s="121" cm="1">
        <f t="array" ref="K401">_xlfn.IFS($I401=0,SUMIFS(Data!F:F,Data!$AB:$AB,$J401),$I401=1,SUMIFS(Data!F:F,Data!$AC:$AC,$J401),$I401=2,SUMIFS(Data!F:F,Data!$AD:$AD,$J401),I401=3,SUMIFS(Data!F:F,Data!$AD:$AD,$J401))/10^6</f>
        <v>0</v>
      </c>
      <c r="L401" s="128" cm="1">
        <f t="array" ref="L401">_xlfn.IFS($I401=0,SUMIFS(Data!X:X,Data!$AB:$AB,$J401),$I401=1,SUMIFS(Data!X:X,Data!$AC:$AC,$J401),$I401=2,SUMIFS(Data!X:X,Data!$AD:$AD,$J401),$I401=3,SUMIFS(Data!X:X,Data!$AD:$AD,$J401))</f>
        <v>0</v>
      </c>
      <c r="M401" s="128" cm="1">
        <f t="array" ref="M401">_xlfn.IFS($I401=0,SUMIFS(Data!Y:Y,Data!$AB:$AB,$J401),$I401=1,SUMIFS(Data!Y:Y,Data!$AC:$AC,$J401),$I401=2,SUMIFS(Data!Y:Y,Data!$AD:$AD,$J401),$I401=3,SUMIFS(Data!Y:Y,Data!$AD:$AD,$J401))</f>
        <v>0</v>
      </c>
      <c r="N401" s="128" cm="1">
        <f t="array" ref="N401">_xlfn.IFS($I401=0,SUMIFS(Data!Z:Z,Data!$AB:$AB,$J401),$I401=1,SUMIFS(Data!Z:Z,Data!$AC:$AC,$J401),$I401=2,SUMIFS(Data!Z:Z,Data!$AD:$AD,$J401),$I401=3,SUMIFS(Data!Z:Z,Data!$AD:$AD,$J401))</f>
        <v>0</v>
      </c>
      <c r="O401" s="128" cm="1">
        <f t="array" ref="O401">_xlfn.IFS($I401=0,SUMIFS(Data!AA:AA,Data!$AB:$AB,$J401),$I401=1,SUMIFS(Data!AA:AA,Data!$AC:$AC,$J401),$I401=2,SUMIFS(Data!AA:AA,Data!$AD:$AD,$J401),$I401=3,SUMIFS(Data!AA:AA,Data!$AD:$AD,$J401))</f>
        <v>0</v>
      </c>
    </row>
    <row r="402" spans="9:15">
      <c r="I402">
        <f t="shared" si="7"/>
        <v>2</v>
      </c>
      <c r="J402" s="115" t="s">
        <v>460</v>
      </c>
      <c r="K402" s="120" cm="1">
        <f t="array" ref="K402">_xlfn.IFS($I402=0,SUMIFS(Data!F:F,Data!$AB:$AB,$J402),$I402=1,SUMIFS(Data!F:F,Data!$AC:$AC,$J402),$I402=2,SUMIFS(Data!F:F,Data!$AD:$AD,$J402),I402=3,SUMIFS(Data!F:F,Data!$AD:$AD,$J402))/10^6</f>
        <v>0</v>
      </c>
      <c r="L402" s="127" cm="1">
        <f t="array" ref="L402">_xlfn.IFS($I402=0,SUMIFS(Data!X:X,Data!$AB:$AB,$J402),$I402=1,SUMIFS(Data!X:X,Data!$AC:$AC,$J402),$I402=2,SUMIFS(Data!X:X,Data!$AD:$AD,$J402),$I402=3,SUMIFS(Data!X:X,Data!$AD:$AD,$J402))</f>
        <v>0</v>
      </c>
      <c r="M402" s="127" cm="1">
        <f t="array" ref="M402">_xlfn.IFS($I402=0,SUMIFS(Data!Y:Y,Data!$AB:$AB,$J402),$I402=1,SUMIFS(Data!Y:Y,Data!$AC:$AC,$J402),$I402=2,SUMIFS(Data!Y:Y,Data!$AD:$AD,$J402),$I402=3,SUMIFS(Data!Y:Y,Data!$AD:$AD,$J402))</f>
        <v>0</v>
      </c>
      <c r="N402" s="127" cm="1">
        <f t="array" ref="N402">_xlfn.IFS($I402=0,SUMIFS(Data!Z:Z,Data!$AB:$AB,$J402),$I402=1,SUMIFS(Data!Z:Z,Data!$AC:$AC,$J402),$I402=2,SUMIFS(Data!Z:Z,Data!$AD:$AD,$J402),$I402=3,SUMIFS(Data!Z:Z,Data!$AD:$AD,$J402))</f>
        <v>0</v>
      </c>
      <c r="O402" s="127" cm="1">
        <f t="array" ref="O402">_xlfn.IFS($I402=0,SUMIFS(Data!AA:AA,Data!$AB:$AB,$J402),$I402=1,SUMIFS(Data!AA:AA,Data!$AC:$AC,$J402),$I402=2,SUMIFS(Data!AA:AA,Data!$AD:$AD,$J402),$I402=3,SUMIFS(Data!AA:AA,Data!$AD:$AD,$J402))</f>
        <v>0</v>
      </c>
    </row>
    <row r="403" spans="9:15">
      <c r="I403">
        <f t="shared" si="7"/>
        <v>2</v>
      </c>
      <c r="J403" s="116" t="s">
        <v>461</v>
      </c>
      <c r="K403" s="121" cm="1">
        <f t="array" ref="K403">_xlfn.IFS($I403=0,SUMIFS(Data!F:F,Data!$AB:$AB,$J403),$I403=1,SUMIFS(Data!F:F,Data!$AC:$AC,$J403),$I403=2,SUMIFS(Data!F:F,Data!$AD:$AD,$J403),I403=3,SUMIFS(Data!F:F,Data!$AD:$AD,$J403))/10^6</f>
        <v>0</v>
      </c>
      <c r="L403" s="128" cm="1">
        <f t="array" ref="L403">_xlfn.IFS($I403=0,SUMIFS(Data!X:X,Data!$AB:$AB,$J403),$I403=1,SUMIFS(Data!X:X,Data!$AC:$AC,$J403),$I403=2,SUMIFS(Data!X:X,Data!$AD:$AD,$J403),$I403=3,SUMIFS(Data!X:X,Data!$AD:$AD,$J403))</f>
        <v>0</v>
      </c>
      <c r="M403" s="128" cm="1">
        <f t="array" ref="M403">_xlfn.IFS($I403=0,SUMIFS(Data!Y:Y,Data!$AB:$AB,$J403),$I403=1,SUMIFS(Data!Y:Y,Data!$AC:$AC,$J403),$I403=2,SUMIFS(Data!Y:Y,Data!$AD:$AD,$J403),$I403=3,SUMIFS(Data!Y:Y,Data!$AD:$AD,$J403))</f>
        <v>0</v>
      </c>
      <c r="N403" s="128" cm="1">
        <f t="array" ref="N403">_xlfn.IFS($I403=0,SUMIFS(Data!Z:Z,Data!$AB:$AB,$J403),$I403=1,SUMIFS(Data!Z:Z,Data!$AC:$AC,$J403),$I403=2,SUMIFS(Data!Z:Z,Data!$AD:$AD,$J403),$I403=3,SUMIFS(Data!Z:Z,Data!$AD:$AD,$J403))</f>
        <v>0</v>
      </c>
      <c r="O403" s="128" cm="1">
        <f t="array" ref="O403">_xlfn.IFS($I403=0,SUMIFS(Data!AA:AA,Data!$AB:$AB,$J403),$I403=1,SUMIFS(Data!AA:AA,Data!$AC:$AC,$J403),$I403=2,SUMIFS(Data!AA:AA,Data!$AD:$AD,$J403),$I403=3,SUMIFS(Data!AA:AA,Data!$AD:$AD,$J403))</f>
        <v>0</v>
      </c>
    </row>
    <row r="404" spans="9:15">
      <c r="I404">
        <f t="shared" si="7"/>
        <v>2</v>
      </c>
      <c r="J404" s="115" t="s">
        <v>462</v>
      </c>
      <c r="K404" s="120" cm="1">
        <f t="array" ref="K404">_xlfn.IFS($I404=0,SUMIFS(Data!F:F,Data!$AB:$AB,$J404),$I404=1,SUMIFS(Data!F:F,Data!$AC:$AC,$J404),$I404=2,SUMIFS(Data!F:F,Data!$AD:$AD,$J404),I404=3,SUMIFS(Data!F:F,Data!$AD:$AD,$J404))/10^6</f>
        <v>0</v>
      </c>
      <c r="L404" s="127" cm="1">
        <f t="array" ref="L404">_xlfn.IFS($I404=0,SUMIFS(Data!X:X,Data!$AB:$AB,$J404),$I404=1,SUMIFS(Data!X:X,Data!$AC:$AC,$J404),$I404=2,SUMIFS(Data!X:X,Data!$AD:$AD,$J404),$I404=3,SUMIFS(Data!X:X,Data!$AD:$AD,$J404))</f>
        <v>0</v>
      </c>
      <c r="M404" s="127" cm="1">
        <f t="array" ref="M404">_xlfn.IFS($I404=0,SUMIFS(Data!Y:Y,Data!$AB:$AB,$J404),$I404=1,SUMIFS(Data!Y:Y,Data!$AC:$AC,$J404),$I404=2,SUMIFS(Data!Y:Y,Data!$AD:$AD,$J404),$I404=3,SUMIFS(Data!Y:Y,Data!$AD:$AD,$J404))</f>
        <v>0</v>
      </c>
      <c r="N404" s="127" cm="1">
        <f t="array" ref="N404">_xlfn.IFS($I404=0,SUMIFS(Data!Z:Z,Data!$AB:$AB,$J404),$I404=1,SUMIFS(Data!Z:Z,Data!$AC:$AC,$J404),$I404=2,SUMIFS(Data!Z:Z,Data!$AD:$AD,$J404),$I404=3,SUMIFS(Data!Z:Z,Data!$AD:$AD,$J404))</f>
        <v>0</v>
      </c>
      <c r="O404" s="127" cm="1">
        <f t="array" ref="O404">_xlfn.IFS($I404=0,SUMIFS(Data!AA:AA,Data!$AB:$AB,$J404),$I404=1,SUMIFS(Data!AA:AA,Data!$AC:$AC,$J404),$I404=2,SUMIFS(Data!AA:AA,Data!$AD:$AD,$J404),$I404=3,SUMIFS(Data!AA:AA,Data!$AD:$AD,$J404))</f>
        <v>0</v>
      </c>
    </row>
    <row r="405" spans="9:15">
      <c r="I405">
        <f t="shared" si="7"/>
        <v>2</v>
      </c>
      <c r="J405" s="116" t="s">
        <v>463</v>
      </c>
      <c r="K405" s="121" cm="1">
        <f t="array" ref="K405">_xlfn.IFS($I405=0,SUMIFS(Data!F:F,Data!$AB:$AB,$J405),$I405=1,SUMIFS(Data!F:F,Data!$AC:$AC,$J405),$I405=2,SUMIFS(Data!F:F,Data!$AD:$AD,$J405),I405=3,SUMIFS(Data!F:F,Data!$AD:$AD,$J405))/10^6</f>
        <v>0</v>
      </c>
      <c r="L405" s="128" cm="1">
        <f t="array" ref="L405">_xlfn.IFS($I405=0,SUMIFS(Data!X:X,Data!$AB:$AB,$J405),$I405=1,SUMIFS(Data!X:X,Data!$AC:$AC,$J405),$I405=2,SUMIFS(Data!X:X,Data!$AD:$AD,$J405),$I405=3,SUMIFS(Data!X:X,Data!$AD:$AD,$J405))</f>
        <v>0</v>
      </c>
      <c r="M405" s="128" cm="1">
        <f t="array" ref="M405">_xlfn.IFS($I405=0,SUMIFS(Data!Y:Y,Data!$AB:$AB,$J405),$I405=1,SUMIFS(Data!Y:Y,Data!$AC:$AC,$J405),$I405=2,SUMIFS(Data!Y:Y,Data!$AD:$AD,$J405),$I405=3,SUMIFS(Data!Y:Y,Data!$AD:$AD,$J405))</f>
        <v>0</v>
      </c>
      <c r="N405" s="128" cm="1">
        <f t="array" ref="N405">_xlfn.IFS($I405=0,SUMIFS(Data!Z:Z,Data!$AB:$AB,$J405),$I405=1,SUMIFS(Data!Z:Z,Data!$AC:$AC,$J405),$I405=2,SUMIFS(Data!Z:Z,Data!$AD:$AD,$J405),$I405=3,SUMIFS(Data!Z:Z,Data!$AD:$AD,$J405))</f>
        <v>0</v>
      </c>
      <c r="O405" s="128" cm="1">
        <f t="array" ref="O405">_xlfn.IFS($I405=0,SUMIFS(Data!AA:AA,Data!$AB:$AB,$J405),$I405=1,SUMIFS(Data!AA:AA,Data!$AC:$AC,$J405),$I405=2,SUMIFS(Data!AA:AA,Data!$AD:$AD,$J405),$I405=3,SUMIFS(Data!AA:AA,Data!$AD:$AD,$J405))</f>
        <v>0</v>
      </c>
    </row>
    <row r="406" spans="9:15">
      <c r="I406">
        <f t="shared" si="7"/>
        <v>1</v>
      </c>
      <c r="J406" s="133" t="s">
        <v>464</v>
      </c>
      <c r="K406" s="134" cm="1">
        <f t="array" ref="K406">_xlfn.IFS($I406=0,SUMIFS(Data!F:F,Data!$AB:$AB,$J406),$I406=1,SUMIFS(Data!F:F,Data!$AC:$AC,$J406),$I406=2,SUMIFS(Data!F:F,Data!$AD:$AD,$J406),I406=3,SUMIFS(Data!F:F,Data!$AD:$AD,$J406))/10^6</f>
        <v>0</v>
      </c>
      <c r="L406" s="135" cm="1">
        <f t="array" ref="L406">_xlfn.IFS($I406=0,SUMIFS(Data!X:X,Data!$AB:$AB,$J406),$I406=1,SUMIFS(Data!X:X,Data!$AC:$AC,$J406),$I406=2,SUMIFS(Data!X:X,Data!$AD:$AD,$J406),$I406=3,SUMIFS(Data!X:X,Data!$AD:$AD,$J406))</f>
        <v>0</v>
      </c>
      <c r="M406" s="135" cm="1">
        <f t="array" ref="M406">_xlfn.IFS($I406=0,SUMIFS(Data!Y:Y,Data!$AB:$AB,$J406),$I406=1,SUMIFS(Data!Y:Y,Data!$AC:$AC,$J406),$I406=2,SUMIFS(Data!Y:Y,Data!$AD:$AD,$J406),$I406=3,SUMIFS(Data!Y:Y,Data!$AD:$AD,$J406))</f>
        <v>0</v>
      </c>
      <c r="N406" s="135" cm="1">
        <f t="array" ref="N406">_xlfn.IFS($I406=0,SUMIFS(Data!Z:Z,Data!$AB:$AB,$J406),$I406=1,SUMIFS(Data!Z:Z,Data!$AC:$AC,$J406),$I406=2,SUMIFS(Data!Z:Z,Data!$AD:$AD,$J406),$I406=3,SUMIFS(Data!Z:Z,Data!$AD:$AD,$J406))</f>
        <v>0</v>
      </c>
      <c r="O406" s="135" cm="1">
        <f t="array" ref="O406">_xlfn.IFS($I406=0,SUMIFS(Data!AA:AA,Data!$AB:$AB,$J406),$I406=1,SUMIFS(Data!AA:AA,Data!$AC:$AC,$J406),$I406=2,SUMIFS(Data!AA:AA,Data!$AD:$AD,$J406),$I406=3,SUMIFS(Data!AA:AA,Data!$AD:$AD,$J406))</f>
        <v>0</v>
      </c>
    </row>
    <row r="407" spans="9:15">
      <c r="I407">
        <f t="shared" si="7"/>
        <v>2</v>
      </c>
      <c r="J407" s="116" t="s">
        <v>465</v>
      </c>
      <c r="K407" s="121" cm="1">
        <f t="array" ref="K407">_xlfn.IFS($I407=0,SUMIFS(Data!F:F,Data!$AB:$AB,$J407),$I407=1,SUMIFS(Data!F:F,Data!$AC:$AC,$J407),$I407=2,SUMIFS(Data!F:F,Data!$AD:$AD,$J407),I407=3,SUMIFS(Data!F:F,Data!$AD:$AD,$J407))/10^6</f>
        <v>0</v>
      </c>
      <c r="L407" s="128" cm="1">
        <f t="array" ref="L407">_xlfn.IFS($I407=0,SUMIFS(Data!X:X,Data!$AB:$AB,$J407),$I407=1,SUMIFS(Data!X:X,Data!$AC:$AC,$J407),$I407=2,SUMIFS(Data!X:X,Data!$AD:$AD,$J407),$I407=3,SUMIFS(Data!X:X,Data!$AD:$AD,$J407))</f>
        <v>0</v>
      </c>
      <c r="M407" s="128" cm="1">
        <f t="array" ref="M407">_xlfn.IFS($I407=0,SUMIFS(Data!Y:Y,Data!$AB:$AB,$J407),$I407=1,SUMIFS(Data!Y:Y,Data!$AC:$AC,$J407),$I407=2,SUMIFS(Data!Y:Y,Data!$AD:$AD,$J407),$I407=3,SUMIFS(Data!Y:Y,Data!$AD:$AD,$J407))</f>
        <v>0</v>
      </c>
      <c r="N407" s="128" cm="1">
        <f t="array" ref="N407">_xlfn.IFS($I407=0,SUMIFS(Data!Z:Z,Data!$AB:$AB,$J407),$I407=1,SUMIFS(Data!Z:Z,Data!$AC:$AC,$J407),$I407=2,SUMIFS(Data!Z:Z,Data!$AD:$AD,$J407),$I407=3,SUMIFS(Data!Z:Z,Data!$AD:$AD,$J407))</f>
        <v>0</v>
      </c>
      <c r="O407" s="128" cm="1">
        <f t="array" ref="O407">_xlfn.IFS($I407=0,SUMIFS(Data!AA:AA,Data!$AB:$AB,$J407),$I407=1,SUMIFS(Data!AA:AA,Data!$AC:$AC,$J407),$I407=2,SUMIFS(Data!AA:AA,Data!$AD:$AD,$J407),$I407=3,SUMIFS(Data!AA:AA,Data!$AD:$AD,$J407))</f>
        <v>0</v>
      </c>
    </row>
    <row r="408" spans="9:15">
      <c r="I408">
        <f t="shared" si="7"/>
        <v>2</v>
      </c>
      <c r="J408" s="115" t="s">
        <v>466</v>
      </c>
      <c r="K408" s="120" cm="1">
        <f t="array" ref="K408">_xlfn.IFS($I408=0,SUMIFS(Data!F:F,Data!$AB:$AB,$J408),$I408=1,SUMIFS(Data!F:F,Data!$AC:$AC,$J408),$I408=2,SUMIFS(Data!F:F,Data!$AD:$AD,$J408),I408=3,SUMIFS(Data!F:F,Data!$AD:$AD,$J408))/10^6</f>
        <v>0</v>
      </c>
      <c r="L408" s="127" cm="1">
        <f t="array" ref="L408">_xlfn.IFS($I408=0,SUMIFS(Data!X:X,Data!$AB:$AB,$J408),$I408=1,SUMIFS(Data!X:X,Data!$AC:$AC,$J408),$I408=2,SUMIFS(Data!X:X,Data!$AD:$AD,$J408),$I408=3,SUMIFS(Data!X:X,Data!$AD:$AD,$J408))</f>
        <v>0</v>
      </c>
      <c r="M408" s="127" cm="1">
        <f t="array" ref="M408">_xlfn.IFS($I408=0,SUMIFS(Data!Y:Y,Data!$AB:$AB,$J408),$I408=1,SUMIFS(Data!Y:Y,Data!$AC:$AC,$J408),$I408=2,SUMIFS(Data!Y:Y,Data!$AD:$AD,$J408),$I408=3,SUMIFS(Data!Y:Y,Data!$AD:$AD,$J408))</f>
        <v>0</v>
      </c>
      <c r="N408" s="127" cm="1">
        <f t="array" ref="N408">_xlfn.IFS($I408=0,SUMIFS(Data!Z:Z,Data!$AB:$AB,$J408),$I408=1,SUMIFS(Data!Z:Z,Data!$AC:$AC,$J408),$I408=2,SUMIFS(Data!Z:Z,Data!$AD:$AD,$J408),$I408=3,SUMIFS(Data!Z:Z,Data!$AD:$AD,$J408))</f>
        <v>0</v>
      </c>
      <c r="O408" s="127" cm="1">
        <f t="array" ref="O408">_xlfn.IFS($I408=0,SUMIFS(Data!AA:AA,Data!$AB:$AB,$J408),$I408=1,SUMIFS(Data!AA:AA,Data!$AC:$AC,$J408),$I408=2,SUMIFS(Data!AA:AA,Data!$AD:$AD,$J408),$I408=3,SUMIFS(Data!AA:AA,Data!$AD:$AD,$J408))</f>
        <v>0</v>
      </c>
    </row>
    <row r="409" spans="9:15">
      <c r="I409">
        <f t="shared" si="7"/>
        <v>2</v>
      </c>
      <c r="J409" s="116" t="s">
        <v>467</v>
      </c>
      <c r="K409" s="121" cm="1">
        <f t="array" ref="K409">_xlfn.IFS($I409=0,SUMIFS(Data!F:F,Data!$AB:$AB,$J409),$I409=1,SUMIFS(Data!F:F,Data!$AC:$AC,$J409),$I409=2,SUMIFS(Data!F:F,Data!$AD:$AD,$J409),I409=3,SUMIFS(Data!F:F,Data!$AD:$AD,$J409))/10^6</f>
        <v>0</v>
      </c>
      <c r="L409" s="128" cm="1">
        <f t="array" ref="L409">_xlfn.IFS($I409=0,SUMIFS(Data!X:X,Data!$AB:$AB,$J409),$I409=1,SUMIFS(Data!X:X,Data!$AC:$AC,$J409),$I409=2,SUMIFS(Data!X:X,Data!$AD:$AD,$J409),$I409=3,SUMIFS(Data!X:X,Data!$AD:$AD,$J409))</f>
        <v>0</v>
      </c>
      <c r="M409" s="128" cm="1">
        <f t="array" ref="M409">_xlfn.IFS($I409=0,SUMIFS(Data!Y:Y,Data!$AB:$AB,$J409),$I409=1,SUMIFS(Data!Y:Y,Data!$AC:$AC,$J409),$I409=2,SUMIFS(Data!Y:Y,Data!$AD:$AD,$J409),$I409=3,SUMIFS(Data!Y:Y,Data!$AD:$AD,$J409))</f>
        <v>0</v>
      </c>
      <c r="N409" s="128" cm="1">
        <f t="array" ref="N409">_xlfn.IFS($I409=0,SUMIFS(Data!Z:Z,Data!$AB:$AB,$J409),$I409=1,SUMIFS(Data!Z:Z,Data!$AC:$AC,$J409),$I409=2,SUMIFS(Data!Z:Z,Data!$AD:$AD,$J409),$I409=3,SUMIFS(Data!Z:Z,Data!$AD:$AD,$J409))</f>
        <v>0</v>
      </c>
      <c r="O409" s="128" cm="1">
        <f t="array" ref="O409">_xlfn.IFS($I409=0,SUMIFS(Data!AA:AA,Data!$AB:$AB,$J409),$I409=1,SUMIFS(Data!AA:AA,Data!$AC:$AC,$J409),$I409=2,SUMIFS(Data!AA:AA,Data!$AD:$AD,$J409),$I409=3,SUMIFS(Data!AA:AA,Data!$AD:$AD,$J409))</f>
        <v>0</v>
      </c>
    </row>
    <row r="410" spans="9:15">
      <c r="I410">
        <f t="shared" si="7"/>
        <v>2</v>
      </c>
      <c r="J410" s="115" t="s">
        <v>1294</v>
      </c>
      <c r="K410" s="120" cm="1">
        <f t="array" ref="K410">_xlfn.IFS($I410=0,SUMIFS(Data!F:F,Data!$AB:$AB,$J410),$I410=1,SUMIFS(Data!F:F,Data!$AC:$AC,$J410),$I410=2,SUMIFS(Data!F:F,Data!$AD:$AD,$J410),I410=3,SUMIFS(Data!F:F,Data!$AD:$AD,$J410))/10^6</f>
        <v>0</v>
      </c>
      <c r="L410" s="127" cm="1">
        <f t="array" ref="L410">_xlfn.IFS($I410=0,SUMIFS(Data!X:X,Data!$AB:$AB,$J410),$I410=1,SUMIFS(Data!X:X,Data!$AC:$AC,$J410),$I410=2,SUMIFS(Data!X:X,Data!$AD:$AD,$J410),$I410=3,SUMIFS(Data!X:X,Data!$AD:$AD,$J410))</f>
        <v>0</v>
      </c>
      <c r="M410" s="127" cm="1">
        <f t="array" ref="M410">_xlfn.IFS($I410=0,SUMIFS(Data!Y:Y,Data!$AB:$AB,$J410),$I410=1,SUMIFS(Data!Y:Y,Data!$AC:$AC,$J410),$I410=2,SUMIFS(Data!Y:Y,Data!$AD:$AD,$J410),$I410=3,SUMIFS(Data!Y:Y,Data!$AD:$AD,$J410))</f>
        <v>0</v>
      </c>
      <c r="N410" s="127" cm="1">
        <f t="array" ref="N410">_xlfn.IFS($I410=0,SUMIFS(Data!Z:Z,Data!$AB:$AB,$J410),$I410=1,SUMIFS(Data!Z:Z,Data!$AC:$AC,$J410),$I410=2,SUMIFS(Data!Z:Z,Data!$AD:$AD,$J410),$I410=3,SUMIFS(Data!Z:Z,Data!$AD:$AD,$J410))</f>
        <v>0</v>
      </c>
      <c r="O410" s="127" cm="1">
        <f t="array" ref="O410">_xlfn.IFS($I410=0,SUMIFS(Data!AA:AA,Data!$AB:$AB,$J410),$I410=1,SUMIFS(Data!AA:AA,Data!$AC:$AC,$J410),$I410=2,SUMIFS(Data!AA:AA,Data!$AD:$AD,$J410),$I410=3,SUMIFS(Data!AA:AA,Data!$AD:$AD,$J410))</f>
        <v>0</v>
      </c>
    </row>
    <row r="411" spans="9:15">
      <c r="I411">
        <f t="shared" si="7"/>
        <v>2</v>
      </c>
      <c r="J411" s="116" t="s">
        <v>469</v>
      </c>
      <c r="K411" s="121" cm="1">
        <f t="array" ref="K411">_xlfn.IFS($I411=0,SUMIFS(Data!F:F,Data!$AB:$AB,$J411),$I411=1,SUMIFS(Data!F:F,Data!$AC:$AC,$J411),$I411=2,SUMIFS(Data!F:F,Data!$AD:$AD,$J411),I411=3,SUMIFS(Data!F:F,Data!$AD:$AD,$J411))/10^6</f>
        <v>0</v>
      </c>
      <c r="L411" s="128" cm="1">
        <f t="array" ref="L411">_xlfn.IFS($I411=0,SUMIFS(Data!X:X,Data!$AB:$AB,$J411),$I411=1,SUMIFS(Data!X:X,Data!$AC:$AC,$J411),$I411=2,SUMIFS(Data!X:X,Data!$AD:$AD,$J411),$I411=3,SUMIFS(Data!X:X,Data!$AD:$AD,$J411))</f>
        <v>0</v>
      </c>
      <c r="M411" s="128" cm="1">
        <f t="array" ref="M411">_xlfn.IFS($I411=0,SUMIFS(Data!Y:Y,Data!$AB:$AB,$J411),$I411=1,SUMIFS(Data!Y:Y,Data!$AC:$AC,$J411),$I411=2,SUMIFS(Data!Y:Y,Data!$AD:$AD,$J411),$I411=3,SUMIFS(Data!Y:Y,Data!$AD:$AD,$J411))</f>
        <v>0</v>
      </c>
      <c r="N411" s="128" cm="1">
        <f t="array" ref="N411">_xlfn.IFS($I411=0,SUMIFS(Data!Z:Z,Data!$AB:$AB,$J411),$I411=1,SUMIFS(Data!Z:Z,Data!$AC:$AC,$J411),$I411=2,SUMIFS(Data!Z:Z,Data!$AD:$AD,$J411),$I411=3,SUMIFS(Data!Z:Z,Data!$AD:$AD,$J411))</f>
        <v>0</v>
      </c>
      <c r="O411" s="128" cm="1">
        <f t="array" ref="O411">_xlfn.IFS($I411=0,SUMIFS(Data!AA:AA,Data!$AB:$AB,$J411),$I411=1,SUMIFS(Data!AA:AA,Data!$AC:$AC,$J411),$I411=2,SUMIFS(Data!AA:AA,Data!$AD:$AD,$J411),$I411=3,SUMIFS(Data!AA:AA,Data!$AD:$AD,$J411))</f>
        <v>0</v>
      </c>
    </row>
    <row r="412" spans="9:15">
      <c r="I412">
        <f t="shared" si="7"/>
        <v>2</v>
      </c>
      <c r="J412" s="115" t="s">
        <v>470</v>
      </c>
      <c r="K412" s="120" cm="1">
        <f t="array" ref="K412">_xlfn.IFS($I412=0,SUMIFS(Data!F:F,Data!$AB:$AB,$J412),$I412=1,SUMIFS(Data!F:F,Data!$AC:$AC,$J412),$I412=2,SUMIFS(Data!F:F,Data!$AD:$AD,$J412),I412=3,SUMIFS(Data!F:F,Data!$AD:$AD,$J412))/10^6</f>
        <v>0</v>
      </c>
      <c r="L412" s="127" cm="1">
        <f t="array" ref="L412">_xlfn.IFS($I412=0,SUMIFS(Data!X:X,Data!$AB:$AB,$J412),$I412=1,SUMIFS(Data!X:X,Data!$AC:$AC,$J412),$I412=2,SUMIFS(Data!X:X,Data!$AD:$AD,$J412),$I412=3,SUMIFS(Data!X:X,Data!$AD:$AD,$J412))</f>
        <v>0</v>
      </c>
      <c r="M412" s="127" cm="1">
        <f t="array" ref="M412">_xlfn.IFS($I412=0,SUMIFS(Data!Y:Y,Data!$AB:$AB,$J412),$I412=1,SUMIFS(Data!Y:Y,Data!$AC:$AC,$J412),$I412=2,SUMIFS(Data!Y:Y,Data!$AD:$AD,$J412),$I412=3,SUMIFS(Data!Y:Y,Data!$AD:$AD,$J412))</f>
        <v>0</v>
      </c>
      <c r="N412" s="127" cm="1">
        <f t="array" ref="N412">_xlfn.IFS($I412=0,SUMIFS(Data!Z:Z,Data!$AB:$AB,$J412),$I412=1,SUMIFS(Data!Z:Z,Data!$AC:$AC,$J412),$I412=2,SUMIFS(Data!Z:Z,Data!$AD:$AD,$J412),$I412=3,SUMIFS(Data!Z:Z,Data!$AD:$AD,$J412))</f>
        <v>0</v>
      </c>
      <c r="O412" s="127" cm="1">
        <f t="array" ref="O412">_xlfn.IFS($I412=0,SUMIFS(Data!AA:AA,Data!$AB:$AB,$J412),$I412=1,SUMIFS(Data!AA:AA,Data!$AC:$AC,$J412),$I412=2,SUMIFS(Data!AA:AA,Data!$AD:$AD,$J412),$I412=3,SUMIFS(Data!AA:AA,Data!$AD:$AD,$J412))</f>
        <v>0</v>
      </c>
    </row>
    <row r="413" spans="9:15">
      <c r="I413">
        <f t="shared" si="7"/>
        <v>2</v>
      </c>
      <c r="J413" s="116" t="s">
        <v>471</v>
      </c>
      <c r="K413" s="121" cm="1">
        <f t="array" ref="K413">_xlfn.IFS($I413=0,SUMIFS(Data!F:F,Data!$AB:$AB,$J413),$I413=1,SUMIFS(Data!F:F,Data!$AC:$AC,$J413),$I413=2,SUMIFS(Data!F:F,Data!$AD:$AD,$J413),I413=3,SUMIFS(Data!F:F,Data!$AD:$AD,$J413))/10^6</f>
        <v>0</v>
      </c>
      <c r="L413" s="128" cm="1">
        <f t="array" ref="L413">_xlfn.IFS($I413=0,SUMIFS(Data!X:X,Data!$AB:$AB,$J413),$I413=1,SUMIFS(Data!X:X,Data!$AC:$AC,$J413),$I413=2,SUMIFS(Data!X:X,Data!$AD:$AD,$J413),$I413=3,SUMIFS(Data!X:X,Data!$AD:$AD,$J413))</f>
        <v>0</v>
      </c>
      <c r="M413" s="128" cm="1">
        <f t="array" ref="M413">_xlfn.IFS($I413=0,SUMIFS(Data!Y:Y,Data!$AB:$AB,$J413),$I413=1,SUMIFS(Data!Y:Y,Data!$AC:$AC,$J413),$I413=2,SUMIFS(Data!Y:Y,Data!$AD:$AD,$J413),$I413=3,SUMIFS(Data!Y:Y,Data!$AD:$AD,$J413))</f>
        <v>0</v>
      </c>
      <c r="N413" s="128" cm="1">
        <f t="array" ref="N413">_xlfn.IFS($I413=0,SUMIFS(Data!Z:Z,Data!$AB:$AB,$J413),$I413=1,SUMIFS(Data!Z:Z,Data!$AC:$AC,$J413),$I413=2,SUMIFS(Data!Z:Z,Data!$AD:$AD,$J413),$I413=3,SUMIFS(Data!Z:Z,Data!$AD:$AD,$J413))</f>
        <v>0</v>
      </c>
      <c r="O413" s="128" cm="1">
        <f t="array" ref="O413">_xlfn.IFS($I413=0,SUMIFS(Data!AA:AA,Data!$AB:$AB,$J413),$I413=1,SUMIFS(Data!AA:AA,Data!$AC:$AC,$J413),$I413=2,SUMIFS(Data!AA:AA,Data!$AD:$AD,$J413),$I413=3,SUMIFS(Data!AA:AA,Data!$AD:$AD,$J413))</f>
        <v>0</v>
      </c>
    </row>
    <row r="414" spans="9:15">
      <c r="I414">
        <f t="shared" si="7"/>
        <v>2</v>
      </c>
      <c r="J414" s="115" t="s">
        <v>472</v>
      </c>
      <c r="K414" s="120" cm="1">
        <f t="array" ref="K414">_xlfn.IFS($I414=0,SUMIFS(Data!F:F,Data!$AB:$AB,$J414),$I414=1,SUMIFS(Data!F:F,Data!$AC:$AC,$J414),$I414=2,SUMIFS(Data!F:F,Data!$AD:$AD,$J414),I414=3,SUMIFS(Data!F:F,Data!$AD:$AD,$J414))/10^6</f>
        <v>0</v>
      </c>
      <c r="L414" s="127" cm="1">
        <f t="array" ref="L414">_xlfn.IFS($I414=0,SUMIFS(Data!X:X,Data!$AB:$AB,$J414),$I414=1,SUMIFS(Data!X:X,Data!$AC:$AC,$J414),$I414=2,SUMIFS(Data!X:X,Data!$AD:$AD,$J414),$I414=3,SUMIFS(Data!X:X,Data!$AD:$AD,$J414))</f>
        <v>0</v>
      </c>
      <c r="M414" s="127" cm="1">
        <f t="array" ref="M414">_xlfn.IFS($I414=0,SUMIFS(Data!Y:Y,Data!$AB:$AB,$J414),$I414=1,SUMIFS(Data!Y:Y,Data!$AC:$AC,$J414),$I414=2,SUMIFS(Data!Y:Y,Data!$AD:$AD,$J414),$I414=3,SUMIFS(Data!Y:Y,Data!$AD:$AD,$J414))</f>
        <v>0</v>
      </c>
      <c r="N414" s="127" cm="1">
        <f t="array" ref="N414">_xlfn.IFS($I414=0,SUMIFS(Data!Z:Z,Data!$AB:$AB,$J414),$I414=1,SUMIFS(Data!Z:Z,Data!$AC:$AC,$J414),$I414=2,SUMIFS(Data!Z:Z,Data!$AD:$AD,$J414),$I414=3,SUMIFS(Data!Z:Z,Data!$AD:$AD,$J414))</f>
        <v>0</v>
      </c>
      <c r="O414" s="127" cm="1">
        <f t="array" ref="O414">_xlfn.IFS($I414=0,SUMIFS(Data!AA:AA,Data!$AB:$AB,$J414),$I414=1,SUMIFS(Data!AA:AA,Data!$AC:$AC,$J414),$I414=2,SUMIFS(Data!AA:AA,Data!$AD:$AD,$J414),$I414=3,SUMIFS(Data!AA:AA,Data!$AD:$AD,$J414))</f>
        <v>0</v>
      </c>
    </row>
    <row r="415" spans="9:15">
      <c r="I415">
        <f t="shared" si="7"/>
        <v>2</v>
      </c>
      <c r="J415" s="116" t="s">
        <v>473</v>
      </c>
      <c r="K415" s="121" cm="1">
        <f t="array" ref="K415">_xlfn.IFS($I415=0,SUMIFS(Data!F:F,Data!$AB:$AB,$J415),$I415=1,SUMIFS(Data!F:F,Data!$AC:$AC,$J415),$I415=2,SUMIFS(Data!F:F,Data!$AD:$AD,$J415),I415=3,SUMIFS(Data!F:F,Data!$AD:$AD,$J415))/10^6</f>
        <v>0</v>
      </c>
      <c r="L415" s="128" cm="1">
        <f t="array" ref="L415">_xlfn.IFS($I415=0,SUMIFS(Data!X:X,Data!$AB:$AB,$J415),$I415=1,SUMIFS(Data!X:X,Data!$AC:$AC,$J415),$I415=2,SUMIFS(Data!X:X,Data!$AD:$AD,$J415),$I415=3,SUMIFS(Data!X:X,Data!$AD:$AD,$J415))</f>
        <v>0</v>
      </c>
      <c r="M415" s="128" cm="1">
        <f t="array" ref="M415">_xlfn.IFS($I415=0,SUMIFS(Data!Y:Y,Data!$AB:$AB,$J415),$I415=1,SUMIFS(Data!Y:Y,Data!$AC:$AC,$J415),$I415=2,SUMIFS(Data!Y:Y,Data!$AD:$AD,$J415),$I415=3,SUMIFS(Data!Y:Y,Data!$AD:$AD,$J415))</f>
        <v>0</v>
      </c>
      <c r="N415" s="128" cm="1">
        <f t="array" ref="N415">_xlfn.IFS($I415=0,SUMIFS(Data!Z:Z,Data!$AB:$AB,$J415),$I415=1,SUMIFS(Data!Z:Z,Data!$AC:$AC,$J415),$I415=2,SUMIFS(Data!Z:Z,Data!$AD:$AD,$J415),$I415=3,SUMIFS(Data!Z:Z,Data!$AD:$AD,$J415))</f>
        <v>0</v>
      </c>
      <c r="O415" s="128" cm="1">
        <f t="array" ref="O415">_xlfn.IFS($I415=0,SUMIFS(Data!AA:AA,Data!$AB:$AB,$J415),$I415=1,SUMIFS(Data!AA:AA,Data!$AC:$AC,$J415),$I415=2,SUMIFS(Data!AA:AA,Data!$AD:$AD,$J415),$I415=3,SUMIFS(Data!AA:AA,Data!$AD:$AD,$J415))</f>
        <v>0</v>
      </c>
    </row>
    <row r="416" spans="9:15">
      <c r="I416">
        <f t="shared" si="7"/>
        <v>1</v>
      </c>
      <c r="J416" s="133" t="s">
        <v>1784</v>
      </c>
      <c r="K416" s="134" cm="1">
        <f t="array" ref="K416">_xlfn.IFS($I416=0,SUMIFS(Data!F:F,Data!$AB:$AB,$J416),$I416=1,SUMIFS(Data!F:F,Data!$AC:$AC,$J416),$I416=2,SUMIFS(Data!F:F,Data!$AD:$AD,$J416),I416=3,SUMIFS(Data!F:F,Data!$AD:$AD,$J416))/10^6</f>
        <v>0</v>
      </c>
      <c r="L416" s="135" cm="1">
        <f t="array" ref="L416">_xlfn.IFS($I416=0,SUMIFS(Data!X:X,Data!$AB:$AB,$J416),$I416=1,SUMIFS(Data!X:X,Data!$AC:$AC,$J416),$I416=2,SUMIFS(Data!X:X,Data!$AD:$AD,$J416),$I416=3,SUMIFS(Data!X:X,Data!$AD:$AD,$J416))</f>
        <v>0</v>
      </c>
      <c r="M416" s="135" cm="1">
        <f t="array" ref="M416">_xlfn.IFS($I416=0,SUMIFS(Data!Y:Y,Data!$AB:$AB,$J416),$I416=1,SUMIFS(Data!Y:Y,Data!$AC:$AC,$J416),$I416=2,SUMIFS(Data!Y:Y,Data!$AD:$AD,$J416),$I416=3,SUMIFS(Data!Y:Y,Data!$AD:$AD,$J416))</f>
        <v>0</v>
      </c>
      <c r="N416" s="135" cm="1">
        <f t="array" ref="N416">_xlfn.IFS($I416=0,SUMIFS(Data!Z:Z,Data!$AB:$AB,$J416),$I416=1,SUMIFS(Data!Z:Z,Data!$AC:$AC,$J416),$I416=2,SUMIFS(Data!Z:Z,Data!$AD:$AD,$J416),$I416=3,SUMIFS(Data!Z:Z,Data!$AD:$AD,$J416))</f>
        <v>0</v>
      </c>
      <c r="O416" s="135" cm="1">
        <f t="array" ref="O416">_xlfn.IFS($I416=0,SUMIFS(Data!AA:AA,Data!$AB:$AB,$J416),$I416=1,SUMIFS(Data!AA:AA,Data!$AC:$AC,$J416),$I416=2,SUMIFS(Data!AA:AA,Data!$AD:$AD,$J416),$I416=3,SUMIFS(Data!AA:AA,Data!$AD:$AD,$J416))</f>
        <v>0</v>
      </c>
    </row>
    <row r="417" spans="9:15">
      <c r="I417">
        <f t="shared" si="7"/>
        <v>2</v>
      </c>
      <c r="J417" s="116" t="s">
        <v>475</v>
      </c>
      <c r="K417" s="121" cm="1">
        <f t="array" ref="K417">_xlfn.IFS($I417=0,SUMIFS(Data!F:F,Data!$AB:$AB,$J417),$I417=1,SUMIFS(Data!F:F,Data!$AC:$AC,$J417),$I417=2,SUMIFS(Data!F:F,Data!$AD:$AD,$J417),I417=3,SUMIFS(Data!F:F,Data!$AD:$AD,$J417))/10^6</f>
        <v>0</v>
      </c>
      <c r="L417" s="128" cm="1">
        <f t="array" ref="L417">_xlfn.IFS($I417=0,SUMIFS(Data!X:X,Data!$AB:$AB,$J417),$I417=1,SUMIFS(Data!X:X,Data!$AC:$AC,$J417),$I417=2,SUMIFS(Data!X:X,Data!$AD:$AD,$J417),$I417=3,SUMIFS(Data!X:X,Data!$AD:$AD,$J417))</f>
        <v>0</v>
      </c>
      <c r="M417" s="128" cm="1">
        <f t="array" ref="M417">_xlfn.IFS($I417=0,SUMIFS(Data!Y:Y,Data!$AB:$AB,$J417),$I417=1,SUMIFS(Data!Y:Y,Data!$AC:$AC,$J417),$I417=2,SUMIFS(Data!Y:Y,Data!$AD:$AD,$J417),$I417=3,SUMIFS(Data!Y:Y,Data!$AD:$AD,$J417))</f>
        <v>0</v>
      </c>
      <c r="N417" s="128" cm="1">
        <f t="array" ref="N417">_xlfn.IFS($I417=0,SUMIFS(Data!Z:Z,Data!$AB:$AB,$J417),$I417=1,SUMIFS(Data!Z:Z,Data!$AC:$AC,$J417),$I417=2,SUMIFS(Data!Z:Z,Data!$AD:$AD,$J417),$I417=3,SUMIFS(Data!Z:Z,Data!$AD:$AD,$J417))</f>
        <v>0</v>
      </c>
      <c r="O417" s="128" cm="1">
        <f t="array" ref="O417">_xlfn.IFS($I417=0,SUMIFS(Data!AA:AA,Data!$AB:$AB,$J417),$I417=1,SUMIFS(Data!AA:AA,Data!$AC:$AC,$J417),$I417=2,SUMIFS(Data!AA:AA,Data!$AD:$AD,$J417),$I417=3,SUMIFS(Data!AA:AA,Data!$AD:$AD,$J417))</f>
        <v>0</v>
      </c>
    </row>
    <row r="418" spans="9:15">
      <c r="I418">
        <f t="shared" si="7"/>
        <v>2</v>
      </c>
      <c r="J418" s="115" t="s">
        <v>476</v>
      </c>
      <c r="K418" s="120" cm="1">
        <f t="array" ref="K418">_xlfn.IFS($I418=0,SUMIFS(Data!F:F,Data!$AB:$AB,$J418),$I418=1,SUMIFS(Data!F:F,Data!$AC:$AC,$J418),$I418=2,SUMIFS(Data!F:F,Data!$AD:$AD,$J418),I418=3,SUMIFS(Data!F:F,Data!$AD:$AD,$J418))/10^6</f>
        <v>0</v>
      </c>
      <c r="L418" s="127" cm="1">
        <f t="array" ref="L418">_xlfn.IFS($I418=0,SUMIFS(Data!X:X,Data!$AB:$AB,$J418),$I418=1,SUMIFS(Data!X:X,Data!$AC:$AC,$J418),$I418=2,SUMIFS(Data!X:X,Data!$AD:$AD,$J418),$I418=3,SUMIFS(Data!X:X,Data!$AD:$AD,$J418))</f>
        <v>0</v>
      </c>
      <c r="M418" s="127" cm="1">
        <f t="array" ref="M418">_xlfn.IFS($I418=0,SUMIFS(Data!Y:Y,Data!$AB:$AB,$J418),$I418=1,SUMIFS(Data!Y:Y,Data!$AC:$AC,$J418),$I418=2,SUMIFS(Data!Y:Y,Data!$AD:$AD,$J418),$I418=3,SUMIFS(Data!Y:Y,Data!$AD:$AD,$J418))</f>
        <v>0</v>
      </c>
      <c r="N418" s="127" cm="1">
        <f t="array" ref="N418">_xlfn.IFS($I418=0,SUMIFS(Data!Z:Z,Data!$AB:$AB,$J418),$I418=1,SUMIFS(Data!Z:Z,Data!$AC:$AC,$J418),$I418=2,SUMIFS(Data!Z:Z,Data!$AD:$AD,$J418),$I418=3,SUMIFS(Data!Z:Z,Data!$AD:$AD,$J418))</f>
        <v>0</v>
      </c>
      <c r="O418" s="127" cm="1">
        <f t="array" ref="O418">_xlfn.IFS($I418=0,SUMIFS(Data!AA:AA,Data!$AB:$AB,$J418),$I418=1,SUMIFS(Data!AA:AA,Data!$AC:$AC,$J418),$I418=2,SUMIFS(Data!AA:AA,Data!$AD:$AD,$J418),$I418=3,SUMIFS(Data!AA:AA,Data!$AD:$AD,$J418))</f>
        <v>0</v>
      </c>
    </row>
    <row r="419" spans="9:15">
      <c r="I419">
        <f t="shared" si="7"/>
        <v>2</v>
      </c>
      <c r="J419" s="116" t="s">
        <v>477</v>
      </c>
      <c r="K419" s="121" cm="1">
        <f t="array" ref="K419">_xlfn.IFS($I419=0,SUMIFS(Data!F:F,Data!$AB:$AB,$J419),$I419=1,SUMIFS(Data!F:F,Data!$AC:$AC,$J419),$I419=2,SUMIFS(Data!F:F,Data!$AD:$AD,$J419),I419=3,SUMIFS(Data!F:F,Data!$AD:$AD,$J419))/10^6</f>
        <v>0</v>
      </c>
      <c r="L419" s="128" cm="1">
        <f t="array" ref="L419">_xlfn.IFS($I419=0,SUMIFS(Data!X:X,Data!$AB:$AB,$J419),$I419=1,SUMIFS(Data!X:X,Data!$AC:$AC,$J419),$I419=2,SUMIFS(Data!X:X,Data!$AD:$AD,$J419),$I419=3,SUMIFS(Data!X:X,Data!$AD:$AD,$J419))</f>
        <v>0</v>
      </c>
      <c r="M419" s="128" cm="1">
        <f t="array" ref="M419">_xlfn.IFS($I419=0,SUMIFS(Data!Y:Y,Data!$AB:$AB,$J419),$I419=1,SUMIFS(Data!Y:Y,Data!$AC:$AC,$J419),$I419=2,SUMIFS(Data!Y:Y,Data!$AD:$AD,$J419),$I419=3,SUMIFS(Data!Y:Y,Data!$AD:$AD,$J419))</f>
        <v>0</v>
      </c>
      <c r="N419" s="128" cm="1">
        <f t="array" ref="N419">_xlfn.IFS($I419=0,SUMIFS(Data!Z:Z,Data!$AB:$AB,$J419),$I419=1,SUMIFS(Data!Z:Z,Data!$AC:$AC,$J419),$I419=2,SUMIFS(Data!Z:Z,Data!$AD:$AD,$J419),$I419=3,SUMIFS(Data!Z:Z,Data!$AD:$AD,$J419))</f>
        <v>0</v>
      </c>
      <c r="O419" s="128" cm="1">
        <f t="array" ref="O419">_xlfn.IFS($I419=0,SUMIFS(Data!AA:AA,Data!$AB:$AB,$J419),$I419=1,SUMIFS(Data!AA:AA,Data!$AC:$AC,$J419),$I419=2,SUMIFS(Data!AA:AA,Data!$AD:$AD,$J419),$I419=3,SUMIFS(Data!AA:AA,Data!$AD:$AD,$J419))</f>
        <v>0</v>
      </c>
    </row>
    <row r="420" spans="9:15">
      <c r="I420">
        <f t="shared" si="7"/>
        <v>2</v>
      </c>
      <c r="J420" s="115" t="s">
        <v>478</v>
      </c>
      <c r="K420" s="120" cm="1">
        <f t="array" ref="K420">_xlfn.IFS($I420=0,SUMIFS(Data!F:F,Data!$AB:$AB,$J420),$I420=1,SUMIFS(Data!F:F,Data!$AC:$AC,$J420),$I420=2,SUMIFS(Data!F:F,Data!$AD:$AD,$J420),I420=3,SUMIFS(Data!F:F,Data!$AD:$AD,$J420))/10^6</f>
        <v>0</v>
      </c>
      <c r="L420" s="127" cm="1">
        <f t="array" ref="L420">_xlfn.IFS($I420=0,SUMIFS(Data!X:X,Data!$AB:$AB,$J420),$I420=1,SUMIFS(Data!X:X,Data!$AC:$AC,$J420),$I420=2,SUMIFS(Data!X:X,Data!$AD:$AD,$J420),$I420=3,SUMIFS(Data!X:X,Data!$AD:$AD,$J420))</f>
        <v>0</v>
      </c>
      <c r="M420" s="127" cm="1">
        <f t="array" ref="M420">_xlfn.IFS($I420=0,SUMIFS(Data!Y:Y,Data!$AB:$AB,$J420),$I420=1,SUMIFS(Data!Y:Y,Data!$AC:$AC,$J420),$I420=2,SUMIFS(Data!Y:Y,Data!$AD:$AD,$J420),$I420=3,SUMIFS(Data!Y:Y,Data!$AD:$AD,$J420))</f>
        <v>0</v>
      </c>
      <c r="N420" s="127" cm="1">
        <f t="array" ref="N420">_xlfn.IFS($I420=0,SUMIFS(Data!Z:Z,Data!$AB:$AB,$J420),$I420=1,SUMIFS(Data!Z:Z,Data!$AC:$AC,$J420),$I420=2,SUMIFS(Data!Z:Z,Data!$AD:$AD,$J420),$I420=3,SUMIFS(Data!Z:Z,Data!$AD:$AD,$J420))</f>
        <v>0</v>
      </c>
      <c r="O420" s="127" cm="1">
        <f t="array" ref="O420">_xlfn.IFS($I420=0,SUMIFS(Data!AA:AA,Data!$AB:$AB,$J420),$I420=1,SUMIFS(Data!AA:AA,Data!$AC:$AC,$J420),$I420=2,SUMIFS(Data!AA:AA,Data!$AD:$AD,$J420),$I420=3,SUMIFS(Data!AA:AA,Data!$AD:$AD,$J420))</f>
        <v>0</v>
      </c>
    </row>
    <row r="421" spans="9:15">
      <c r="I421">
        <f t="shared" si="7"/>
        <v>2</v>
      </c>
      <c r="J421" s="116" t="s">
        <v>479</v>
      </c>
      <c r="K421" s="121" cm="1">
        <f t="array" ref="K421">_xlfn.IFS($I421=0,SUMIFS(Data!F:F,Data!$AB:$AB,$J421),$I421=1,SUMIFS(Data!F:F,Data!$AC:$AC,$J421),$I421=2,SUMIFS(Data!F:F,Data!$AD:$AD,$J421),I421=3,SUMIFS(Data!F:F,Data!$AD:$AD,$J421))/10^6</f>
        <v>0</v>
      </c>
      <c r="L421" s="128" cm="1">
        <f t="array" ref="L421">_xlfn.IFS($I421=0,SUMIFS(Data!X:X,Data!$AB:$AB,$J421),$I421=1,SUMIFS(Data!X:X,Data!$AC:$AC,$J421),$I421=2,SUMIFS(Data!X:X,Data!$AD:$AD,$J421),$I421=3,SUMIFS(Data!X:X,Data!$AD:$AD,$J421))</f>
        <v>0</v>
      </c>
      <c r="M421" s="128" cm="1">
        <f t="array" ref="M421">_xlfn.IFS($I421=0,SUMIFS(Data!Y:Y,Data!$AB:$AB,$J421),$I421=1,SUMIFS(Data!Y:Y,Data!$AC:$AC,$J421),$I421=2,SUMIFS(Data!Y:Y,Data!$AD:$AD,$J421),$I421=3,SUMIFS(Data!Y:Y,Data!$AD:$AD,$J421))</f>
        <v>0</v>
      </c>
      <c r="N421" s="128" cm="1">
        <f t="array" ref="N421">_xlfn.IFS($I421=0,SUMIFS(Data!Z:Z,Data!$AB:$AB,$J421),$I421=1,SUMIFS(Data!Z:Z,Data!$AC:$AC,$J421),$I421=2,SUMIFS(Data!Z:Z,Data!$AD:$AD,$J421),$I421=3,SUMIFS(Data!Z:Z,Data!$AD:$AD,$J421))</f>
        <v>0</v>
      </c>
      <c r="O421" s="128" cm="1">
        <f t="array" ref="O421">_xlfn.IFS($I421=0,SUMIFS(Data!AA:AA,Data!$AB:$AB,$J421),$I421=1,SUMIFS(Data!AA:AA,Data!$AC:$AC,$J421),$I421=2,SUMIFS(Data!AA:AA,Data!$AD:$AD,$J421),$I421=3,SUMIFS(Data!AA:AA,Data!$AD:$AD,$J421))</f>
        <v>0</v>
      </c>
    </row>
    <row r="422" spans="9:15">
      <c r="I422">
        <f t="shared" si="7"/>
        <v>2</v>
      </c>
      <c r="J422" s="115" t="s">
        <v>480</v>
      </c>
      <c r="K422" s="120" cm="1">
        <f t="array" ref="K422">_xlfn.IFS($I422=0,SUMIFS(Data!F:F,Data!$AB:$AB,$J422),$I422=1,SUMIFS(Data!F:F,Data!$AC:$AC,$J422),$I422=2,SUMIFS(Data!F:F,Data!$AD:$AD,$J422),I422=3,SUMIFS(Data!F:F,Data!$AD:$AD,$J422))/10^6</f>
        <v>0</v>
      </c>
      <c r="L422" s="127" cm="1">
        <f t="array" ref="L422">_xlfn.IFS($I422=0,SUMIFS(Data!X:X,Data!$AB:$AB,$J422),$I422=1,SUMIFS(Data!X:X,Data!$AC:$AC,$J422),$I422=2,SUMIFS(Data!X:X,Data!$AD:$AD,$J422),$I422=3,SUMIFS(Data!X:X,Data!$AD:$AD,$J422))</f>
        <v>0</v>
      </c>
      <c r="M422" s="127" cm="1">
        <f t="array" ref="M422">_xlfn.IFS($I422=0,SUMIFS(Data!Y:Y,Data!$AB:$AB,$J422),$I422=1,SUMIFS(Data!Y:Y,Data!$AC:$AC,$J422),$I422=2,SUMIFS(Data!Y:Y,Data!$AD:$AD,$J422),$I422=3,SUMIFS(Data!Y:Y,Data!$AD:$AD,$J422))</f>
        <v>0</v>
      </c>
      <c r="N422" s="127" cm="1">
        <f t="array" ref="N422">_xlfn.IFS($I422=0,SUMIFS(Data!Z:Z,Data!$AB:$AB,$J422),$I422=1,SUMIFS(Data!Z:Z,Data!$AC:$AC,$J422),$I422=2,SUMIFS(Data!Z:Z,Data!$AD:$AD,$J422),$I422=3,SUMIFS(Data!Z:Z,Data!$AD:$AD,$J422))</f>
        <v>0</v>
      </c>
      <c r="O422" s="127" cm="1">
        <f t="array" ref="O422">_xlfn.IFS($I422=0,SUMIFS(Data!AA:AA,Data!$AB:$AB,$J422),$I422=1,SUMIFS(Data!AA:AA,Data!$AC:$AC,$J422),$I422=2,SUMIFS(Data!AA:AA,Data!$AD:$AD,$J422),$I422=3,SUMIFS(Data!AA:AA,Data!$AD:$AD,$J422))</f>
        <v>0</v>
      </c>
    </row>
    <row r="423" spans="9:15">
      <c r="I423">
        <f t="shared" si="7"/>
        <v>2</v>
      </c>
      <c r="J423" s="116" t="s">
        <v>481</v>
      </c>
      <c r="K423" s="121" cm="1">
        <f t="array" ref="K423">_xlfn.IFS($I423=0,SUMIFS(Data!F:F,Data!$AB:$AB,$J423),$I423=1,SUMIFS(Data!F:F,Data!$AC:$AC,$J423),$I423=2,SUMIFS(Data!F:F,Data!$AD:$AD,$J423),I423=3,SUMIFS(Data!F:F,Data!$AD:$AD,$J423))/10^6</f>
        <v>0</v>
      </c>
      <c r="L423" s="128" cm="1">
        <f t="array" ref="L423">_xlfn.IFS($I423=0,SUMIFS(Data!X:X,Data!$AB:$AB,$J423),$I423=1,SUMIFS(Data!X:X,Data!$AC:$AC,$J423),$I423=2,SUMIFS(Data!X:X,Data!$AD:$AD,$J423),$I423=3,SUMIFS(Data!X:X,Data!$AD:$AD,$J423))</f>
        <v>0</v>
      </c>
      <c r="M423" s="128" cm="1">
        <f t="array" ref="M423">_xlfn.IFS($I423=0,SUMIFS(Data!Y:Y,Data!$AB:$AB,$J423),$I423=1,SUMIFS(Data!Y:Y,Data!$AC:$AC,$J423),$I423=2,SUMIFS(Data!Y:Y,Data!$AD:$AD,$J423),$I423=3,SUMIFS(Data!Y:Y,Data!$AD:$AD,$J423))</f>
        <v>0</v>
      </c>
      <c r="N423" s="128" cm="1">
        <f t="array" ref="N423">_xlfn.IFS($I423=0,SUMIFS(Data!Z:Z,Data!$AB:$AB,$J423),$I423=1,SUMIFS(Data!Z:Z,Data!$AC:$AC,$J423),$I423=2,SUMIFS(Data!Z:Z,Data!$AD:$AD,$J423),$I423=3,SUMIFS(Data!Z:Z,Data!$AD:$AD,$J423))</f>
        <v>0</v>
      </c>
      <c r="O423" s="128" cm="1">
        <f t="array" ref="O423">_xlfn.IFS($I423=0,SUMIFS(Data!AA:AA,Data!$AB:$AB,$J423),$I423=1,SUMIFS(Data!AA:AA,Data!$AC:$AC,$J423),$I423=2,SUMIFS(Data!AA:AA,Data!$AD:$AD,$J423),$I423=3,SUMIFS(Data!AA:AA,Data!$AD:$AD,$J423))</f>
        <v>0</v>
      </c>
    </row>
    <row r="424" spans="9:15">
      <c r="I424">
        <f t="shared" si="7"/>
        <v>1</v>
      </c>
      <c r="J424" s="133" t="s">
        <v>482</v>
      </c>
      <c r="K424" s="134" cm="1">
        <f t="array" ref="K424">_xlfn.IFS($I424=0,SUMIFS(Data!F:F,Data!$AB:$AB,$J424),$I424=1,SUMIFS(Data!F:F,Data!$AC:$AC,$J424),$I424=2,SUMIFS(Data!F:F,Data!$AD:$AD,$J424),I424=3,SUMIFS(Data!F:F,Data!$AD:$AD,$J424))/10^6</f>
        <v>0</v>
      </c>
      <c r="L424" s="135" cm="1">
        <f t="array" ref="L424">_xlfn.IFS($I424=0,SUMIFS(Data!X:X,Data!$AB:$AB,$J424),$I424=1,SUMIFS(Data!X:X,Data!$AC:$AC,$J424),$I424=2,SUMIFS(Data!X:X,Data!$AD:$AD,$J424),$I424=3,SUMIFS(Data!X:X,Data!$AD:$AD,$J424))</f>
        <v>0</v>
      </c>
      <c r="M424" s="135" cm="1">
        <f t="array" ref="M424">_xlfn.IFS($I424=0,SUMIFS(Data!Y:Y,Data!$AB:$AB,$J424),$I424=1,SUMIFS(Data!Y:Y,Data!$AC:$AC,$J424),$I424=2,SUMIFS(Data!Y:Y,Data!$AD:$AD,$J424),$I424=3,SUMIFS(Data!Y:Y,Data!$AD:$AD,$J424))</f>
        <v>0</v>
      </c>
      <c r="N424" s="135" cm="1">
        <f t="array" ref="N424">_xlfn.IFS($I424=0,SUMIFS(Data!Z:Z,Data!$AB:$AB,$J424),$I424=1,SUMIFS(Data!Z:Z,Data!$AC:$AC,$J424),$I424=2,SUMIFS(Data!Z:Z,Data!$AD:$AD,$J424),$I424=3,SUMIFS(Data!Z:Z,Data!$AD:$AD,$J424))</f>
        <v>0</v>
      </c>
      <c r="O424" s="135" cm="1">
        <f t="array" ref="O424">_xlfn.IFS($I424=0,SUMIFS(Data!AA:AA,Data!$AB:$AB,$J424),$I424=1,SUMIFS(Data!AA:AA,Data!$AC:$AC,$J424),$I424=2,SUMIFS(Data!AA:AA,Data!$AD:$AD,$J424),$I424=3,SUMIFS(Data!AA:AA,Data!$AD:$AD,$J424))</f>
        <v>0</v>
      </c>
    </row>
    <row r="425" spans="9:15">
      <c r="I425">
        <f t="shared" si="7"/>
        <v>2</v>
      </c>
      <c r="J425" s="116" t="s">
        <v>483</v>
      </c>
      <c r="K425" s="121" cm="1">
        <f t="array" ref="K425">_xlfn.IFS($I425=0,SUMIFS(Data!F:F,Data!$AB:$AB,$J425),$I425=1,SUMIFS(Data!F:F,Data!$AC:$AC,$J425),$I425=2,SUMIFS(Data!F:F,Data!$AD:$AD,$J425),I425=3,SUMIFS(Data!F:F,Data!$AD:$AD,$J425))/10^6</f>
        <v>0</v>
      </c>
      <c r="L425" s="128" cm="1">
        <f t="array" ref="L425">_xlfn.IFS($I425=0,SUMIFS(Data!X:X,Data!$AB:$AB,$J425),$I425=1,SUMIFS(Data!X:X,Data!$AC:$AC,$J425),$I425=2,SUMIFS(Data!X:X,Data!$AD:$AD,$J425),$I425=3,SUMIFS(Data!X:X,Data!$AD:$AD,$J425))</f>
        <v>0</v>
      </c>
      <c r="M425" s="128" cm="1">
        <f t="array" ref="M425">_xlfn.IFS($I425=0,SUMIFS(Data!Y:Y,Data!$AB:$AB,$J425),$I425=1,SUMIFS(Data!Y:Y,Data!$AC:$AC,$J425),$I425=2,SUMIFS(Data!Y:Y,Data!$AD:$AD,$J425),$I425=3,SUMIFS(Data!Y:Y,Data!$AD:$AD,$J425))</f>
        <v>0</v>
      </c>
      <c r="N425" s="128" cm="1">
        <f t="array" ref="N425">_xlfn.IFS($I425=0,SUMIFS(Data!Z:Z,Data!$AB:$AB,$J425),$I425=1,SUMIFS(Data!Z:Z,Data!$AC:$AC,$J425),$I425=2,SUMIFS(Data!Z:Z,Data!$AD:$AD,$J425),$I425=3,SUMIFS(Data!Z:Z,Data!$AD:$AD,$J425))</f>
        <v>0</v>
      </c>
      <c r="O425" s="128" cm="1">
        <f t="array" ref="O425">_xlfn.IFS($I425=0,SUMIFS(Data!AA:AA,Data!$AB:$AB,$J425),$I425=1,SUMIFS(Data!AA:AA,Data!$AC:$AC,$J425),$I425=2,SUMIFS(Data!AA:AA,Data!$AD:$AD,$J425),$I425=3,SUMIFS(Data!AA:AA,Data!$AD:$AD,$J425))</f>
        <v>0</v>
      </c>
    </row>
    <row r="426" spans="9:15">
      <c r="I426">
        <f t="shared" si="7"/>
        <v>2</v>
      </c>
      <c r="J426" s="115" t="s">
        <v>484</v>
      </c>
      <c r="K426" s="120" cm="1">
        <f t="array" ref="K426">_xlfn.IFS($I426=0,SUMIFS(Data!F:F,Data!$AB:$AB,$J426),$I426=1,SUMIFS(Data!F:F,Data!$AC:$AC,$J426),$I426=2,SUMIFS(Data!F:F,Data!$AD:$AD,$J426),I426=3,SUMIFS(Data!F:F,Data!$AD:$AD,$J426))/10^6</f>
        <v>0</v>
      </c>
      <c r="L426" s="127" cm="1">
        <f t="array" ref="L426">_xlfn.IFS($I426=0,SUMIFS(Data!X:X,Data!$AB:$AB,$J426),$I426=1,SUMIFS(Data!X:X,Data!$AC:$AC,$J426),$I426=2,SUMIFS(Data!X:X,Data!$AD:$AD,$J426),$I426=3,SUMIFS(Data!X:X,Data!$AD:$AD,$J426))</f>
        <v>0</v>
      </c>
      <c r="M426" s="127" cm="1">
        <f t="array" ref="M426">_xlfn.IFS($I426=0,SUMIFS(Data!Y:Y,Data!$AB:$AB,$J426),$I426=1,SUMIFS(Data!Y:Y,Data!$AC:$AC,$J426),$I426=2,SUMIFS(Data!Y:Y,Data!$AD:$AD,$J426),$I426=3,SUMIFS(Data!Y:Y,Data!$AD:$AD,$J426))</f>
        <v>0</v>
      </c>
      <c r="N426" s="127" cm="1">
        <f t="array" ref="N426">_xlfn.IFS($I426=0,SUMIFS(Data!Z:Z,Data!$AB:$AB,$J426),$I426=1,SUMIFS(Data!Z:Z,Data!$AC:$AC,$J426),$I426=2,SUMIFS(Data!Z:Z,Data!$AD:$AD,$J426),$I426=3,SUMIFS(Data!Z:Z,Data!$AD:$AD,$J426))</f>
        <v>0</v>
      </c>
      <c r="O426" s="127" cm="1">
        <f t="array" ref="O426">_xlfn.IFS($I426=0,SUMIFS(Data!AA:AA,Data!$AB:$AB,$J426),$I426=1,SUMIFS(Data!AA:AA,Data!$AC:$AC,$J426),$I426=2,SUMIFS(Data!AA:AA,Data!$AD:$AD,$J426),$I426=3,SUMIFS(Data!AA:AA,Data!$AD:$AD,$J426))</f>
        <v>0</v>
      </c>
    </row>
    <row r="427" spans="9:15">
      <c r="I427">
        <f t="shared" si="7"/>
        <v>2</v>
      </c>
      <c r="J427" s="116" t="s">
        <v>485</v>
      </c>
      <c r="K427" s="121" cm="1">
        <f t="array" ref="K427">_xlfn.IFS($I427=0,SUMIFS(Data!F:F,Data!$AB:$AB,$J427),$I427=1,SUMIFS(Data!F:F,Data!$AC:$AC,$J427),$I427=2,SUMIFS(Data!F:F,Data!$AD:$AD,$J427),I427=3,SUMIFS(Data!F:F,Data!$AD:$AD,$J427))/10^6</f>
        <v>0</v>
      </c>
      <c r="L427" s="128" cm="1">
        <f t="array" ref="L427">_xlfn.IFS($I427=0,SUMIFS(Data!X:X,Data!$AB:$AB,$J427),$I427=1,SUMIFS(Data!X:X,Data!$AC:$AC,$J427),$I427=2,SUMIFS(Data!X:X,Data!$AD:$AD,$J427),$I427=3,SUMIFS(Data!X:X,Data!$AD:$AD,$J427))</f>
        <v>0</v>
      </c>
      <c r="M427" s="128" cm="1">
        <f t="array" ref="M427">_xlfn.IFS($I427=0,SUMIFS(Data!Y:Y,Data!$AB:$AB,$J427),$I427=1,SUMIFS(Data!Y:Y,Data!$AC:$AC,$J427),$I427=2,SUMIFS(Data!Y:Y,Data!$AD:$AD,$J427),$I427=3,SUMIFS(Data!Y:Y,Data!$AD:$AD,$J427))</f>
        <v>0</v>
      </c>
      <c r="N427" s="128" cm="1">
        <f t="array" ref="N427">_xlfn.IFS($I427=0,SUMIFS(Data!Z:Z,Data!$AB:$AB,$J427),$I427=1,SUMIFS(Data!Z:Z,Data!$AC:$AC,$J427),$I427=2,SUMIFS(Data!Z:Z,Data!$AD:$AD,$J427),$I427=3,SUMIFS(Data!Z:Z,Data!$AD:$AD,$J427))</f>
        <v>0</v>
      </c>
      <c r="O427" s="128" cm="1">
        <f t="array" ref="O427">_xlfn.IFS($I427=0,SUMIFS(Data!AA:AA,Data!$AB:$AB,$J427),$I427=1,SUMIFS(Data!AA:AA,Data!$AC:$AC,$J427),$I427=2,SUMIFS(Data!AA:AA,Data!$AD:$AD,$J427),$I427=3,SUMIFS(Data!AA:AA,Data!$AD:$AD,$J427))</f>
        <v>0</v>
      </c>
    </row>
    <row r="428" spans="9:15">
      <c r="I428">
        <f t="shared" si="7"/>
        <v>2</v>
      </c>
      <c r="J428" s="115" t="s">
        <v>486</v>
      </c>
      <c r="K428" s="120" cm="1">
        <f t="array" ref="K428">_xlfn.IFS($I428=0,SUMIFS(Data!F:F,Data!$AB:$AB,$J428),$I428=1,SUMIFS(Data!F:F,Data!$AC:$AC,$J428),$I428=2,SUMIFS(Data!F:F,Data!$AD:$AD,$J428),I428=3,SUMIFS(Data!F:F,Data!$AD:$AD,$J428))/10^6</f>
        <v>0</v>
      </c>
      <c r="L428" s="127" cm="1">
        <f t="array" ref="L428">_xlfn.IFS($I428=0,SUMIFS(Data!X:X,Data!$AB:$AB,$J428),$I428=1,SUMIFS(Data!X:X,Data!$AC:$AC,$J428),$I428=2,SUMIFS(Data!X:X,Data!$AD:$AD,$J428),$I428=3,SUMIFS(Data!X:X,Data!$AD:$AD,$J428))</f>
        <v>0</v>
      </c>
      <c r="M428" s="127" cm="1">
        <f t="array" ref="M428">_xlfn.IFS($I428=0,SUMIFS(Data!Y:Y,Data!$AB:$AB,$J428),$I428=1,SUMIFS(Data!Y:Y,Data!$AC:$AC,$J428),$I428=2,SUMIFS(Data!Y:Y,Data!$AD:$AD,$J428),$I428=3,SUMIFS(Data!Y:Y,Data!$AD:$AD,$J428))</f>
        <v>0</v>
      </c>
      <c r="N428" s="127" cm="1">
        <f t="array" ref="N428">_xlfn.IFS($I428=0,SUMIFS(Data!Z:Z,Data!$AB:$AB,$J428),$I428=1,SUMIFS(Data!Z:Z,Data!$AC:$AC,$J428),$I428=2,SUMIFS(Data!Z:Z,Data!$AD:$AD,$J428),$I428=3,SUMIFS(Data!Z:Z,Data!$AD:$AD,$J428))</f>
        <v>0</v>
      </c>
      <c r="O428" s="127" cm="1">
        <f t="array" ref="O428">_xlfn.IFS($I428=0,SUMIFS(Data!AA:AA,Data!$AB:$AB,$J428),$I428=1,SUMIFS(Data!AA:AA,Data!$AC:$AC,$J428),$I428=2,SUMIFS(Data!AA:AA,Data!$AD:$AD,$J428),$I428=3,SUMIFS(Data!AA:AA,Data!$AD:$AD,$J428))</f>
        <v>0</v>
      </c>
    </row>
    <row r="429" spans="9:15">
      <c r="I429">
        <f t="shared" si="7"/>
        <v>2</v>
      </c>
      <c r="J429" s="116" t="s">
        <v>488</v>
      </c>
      <c r="K429" s="121" cm="1">
        <f t="array" ref="K429">_xlfn.IFS($I429=0,SUMIFS(Data!F:F,Data!$AB:$AB,$J429),$I429=1,SUMIFS(Data!F:F,Data!$AC:$AC,$J429),$I429=2,SUMIFS(Data!F:F,Data!$AD:$AD,$J429),I429=3,SUMIFS(Data!F:F,Data!$AD:$AD,$J429))/10^6</f>
        <v>0</v>
      </c>
      <c r="L429" s="128" cm="1">
        <f t="array" ref="L429">_xlfn.IFS($I429=0,SUMIFS(Data!X:X,Data!$AB:$AB,$J429),$I429=1,SUMIFS(Data!X:X,Data!$AC:$AC,$J429),$I429=2,SUMIFS(Data!X:X,Data!$AD:$AD,$J429),$I429=3,SUMIFS(Data!X:X,Data!$AD:$AD,$J429))</f>
        <v>0</v>
      </c>
      <c r="M429" s="128" cm="1">
        <f t="array" ref="M429">_xlfn.IFS($I429=0,SUMIFS(Data!Y:Y,Data!$AB:$AB,$J429),$I429=1,SUMIFS(Data!Y:Y,Data!$AC:$AC,$J429),$I429=2,SUMIFS(Data!Y:Y,Data!$AD:$AD,$J429),$I429=3,SUMIFS(Data!Y:Y,Data!$AD:$AD,$J429))</f>
        <v>0</v>
      </c>
      <c r="N429" s="128" cm="1">
        <f t="array" ref="N429">_xlfn.IFS($I429=0,SUMIFS(Data!Z:Z,Data!$AB:$AB,$J429),$I429=1,SUMIFS(Data!Z:Z,Data!$AC:$AC,$J429),$I429=2,SUMIFS(Data!Z:Z,Data!$AD:$AD,$J429),$I429=3,SUMIFS(Data!Z:Z,Data!$AD:$AD,$J429))</f>
        <v>0</v>
      </c>
      <c r="O429" s="128" cm="1">
        <f t="array" ref="O429">_xlfn.IFS($I429=0,SUMIFS(Data!AA:AA,Data!$AB:$AB,$J429),$I429=1,SUMIFS(Data!AA:AA,Data!$AC:$AC,$J429),$I429=2,SUMIFS(Data!AA:AA,Data!$AD:$AD,$J429),$I429=3,SUMIFS(Data!AA:AA,Data!$AD:$AD,$J429))</f>
        <v>0</v>
      </c>
    </row>
    <row r="430" spans="9:15">
      <c r="I430">
        <f>LEN(J430)-LEN(SUBSTITUTE(J430,".",""))</f>
        <v>0</v>
      </c>
      <c r="J430" s="115" t="s">
        <v>11</v>
      </c>
      <c r="K430" s="120">
        <f>SUM(Data!F:F)/10^6</f>
        <v>0</v>
      </c>
      <c r="L430" s="127">
        <f>SUM(Data!X:X)</f>
        <v>0</v>
      </c>
      <c r="M430" s="127">
        <f>SUM(Data!Y:Y)</f>
        <v>0</v>
      </c>
      <c r="N430" s="127">
        <f>SUM(Data!Z:Z)</f>
        <v>0</v>
      </c>
      <c r="O430" s="127">
        <f>SUM(Data!AA:AA)</f>
        <v>0</v>
      </c>
    </row>
  </sheetData>
  <sheetProtection sheet="1" objects="1" scenarios="1"/>
  <autoFilter ref="I5:O430" xr:uid="{2087C165-432C-4CE9-AD1E-7F71F7AF8DBA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1155B-5BD4-41F3-927B-1588CBE9D207}">
  <sheetPr codeName="Sheet1">
    <tabColor theme="9"/>
  </sheetPr>
  <dimension ref="B2:L849"/>
  <sheetViews>
    <sheetView zoomScale="73" workbookViewId="0">
      <selection activeCell="B13" sqref="B13"/>
    </sheetView>
  </sheetViews>
  <sheetFormatPr defaultRowHeight="14.5"/>
  <cols>
    <col min="2" max="2" width="143.90625" style="5" bestFit="1" customWidth="1"/>
    <col min="3" max="3" width="21.26953125" style="5" bestFit="1" customWidth="1"/>
    <col min="4" max="6" width="23.90625" style="5" bestFit="1" customWidth="1"/>
    <col min="7" max="7" width="23.6328125" bestFit="1" customWidth="1"/>
  </cols>
  <sheetData>
    <row r="2" spans="2:12">
      <c r="B2" s="1" t="s">
        <v>1786</v>
      </c>
      <c r="C2" s="1"/>
      <c r="D2" s="2"/>
      <c r="E2" s="2"/>
      <c r="F2" s="2"/>
    </row>
    <row r="3" spans="2:12" ht="15" customHeight="1">
      <c r="B3" s="3"/>
      <c r="C3" s="4"/>
      <c r="D3" s="2"/>
      <c r="E3" s="2"/>
      <c r="F3" s="156" t="s">
        <v>0</v>
      </c>
      <c r="G3" s="157"/>
      <c r="H3" s="157"/>
      <c r="I3" s="157"/>
      <c r="J3" s="157"/>
      <c r="K3" s="157"/>
      <c r="L3" s="158"/>
    </row>
    <row r="4" spans="2:12">
      <c r="D4" s="2"/>
      <c r="E4" s="2"/>
      <c r="F4" s="159"/>
      <c r="G4" s="160"/>
      <c r="H4" s="160"/>
      <c r="I4" s="160"/>
      <c r="J4" s="160"/>
      <c r="K4" s="160"/>
      <c r="L4" s="161"/>
    </row>
    <row r="5" spans="2:12">
      <c r="D5" s="2"/>
      <c r="E5" s="2"/>
      <c r="F5" s="159"/>
      <c r="G5" s="160"/>
      <c r="H5" s="160"/>
      <c r="I5" s="160"/>
      <c r="J5" s="160"/>
      <c r="K5" s="160"/>
      <c r="L5" s="161"/>
    </row>
    <row r="6" spans="2:12">
      <c r="D6" s="2"/>
      <c r="E6" s="2"/>
      <c r="F6" s="159"/>
      <c r="G6" s="160"/>
      <c r="H6" s="160"/>
      <c r="I6" s="160"/>
      <c r="J6" s="160"/>
      <c r="K6" s="160"/>
      <c r="L6" s="161"/>
    </row>
    <row r="7" spans="2:12">
      <c r="D7" s="2"/>
      <c r="E7" s="2"/>
      <c r="F7" s="162"/>
      <c r="G7" s="163"/>
      <c r="H7" s="163"/>
      <c r="I7" s="163"/>
      <c r="J7" s="163"/>
      <c r="K7" s="163"/>
      <c r="L7" s="164"/>
    </row>
    <row r="8" spans="2:12">
      <c r="B8" s="6"/>
      <c r="D8" s="2"/>
      <c r="E8" s="2"/>
      <c r="F8" s="2"/>
    </row>
    <row r="9" spans="2:12">
      <c r="B9" s="7" t="s">
        <v>1787</v>
      </c>
      <c r="C9" s="5" t="s">
        <v>1774</v>
      </c>
      <c r="D9" s="5" t="s">
        <v>1781</v>
      </c>
      <c r="E9" s="5" t="s">
        <v>1780</v>
      </c>
      <c r="F9" s="5" t="s">
        <v>1782</v>
      </c>
      <c r="G9" s="8" t="s">
        <v>1</v>
      </c>
    </row>
    <row r="10" spans="2:12">
      <c r="B10" s="109" t="s">
        <v>2</v>
      </c>
      <c r="C10" s="106">
        <v>0</v>
      </c>
      <c r="D10" s="105">
        <v>0</v>
      </c>
      <c r="E10" s="105">
        <v>0</v>
      </c>
      <c r="F10" s="105">
        <v>0</v>
      </c>
      <c r="G10" s="105">
        <v>0</v>
      </c>
    </row>
    <row r="11" spans="2:12">
      <c r="B11" s="102" t="s">
        <v>2</v>
      </c>
      <c r="C11" s="106">
        <v>0</v>
      </c>
      <c r="D11" s="105">
        <v>0</v>
      </c>
      <c r="E11" s="105">
        <v>0</v>
      </c>
      <c r="F11" s="105">
        <v>0</v>
      </c>
      <c r="G11" s="105">
        <v>0</v>
      </c>
    </row>
    <row r="12" spans="2:12">
      <c r="B12" s="107" t="s">
        <v>2</v>
      </c>
      <c r="C12" s="106">
        <v>0</v>
      </c>
      <c r="D12" s="105">
        <v>0</v>
      </c>
      <c r="E12" s="105">
        <v>0</v>
      </c>
      <c r="F12" s="105">
        <v>0</v>
      </c>
      <c r="G12" s="105">
        <v>0</v>
      </c>
    </row>
    <row r="13" spans="2:12">
      <c r="B13" s="102" t="s">
        <v>46</v>
      </c>
      <c r="C13" s="106">
        <v>0</v>
      </c>
      <c r="D13" s="105">
        <v>0</v>
      </c>
      <c r="E13" s="105">
        <v>0</v>
      </c>
      <c r="F13" s="105">
        <v>0</v>
      </c>
      <c r="G13" s="105">
        <v>0</v>
      </c>
    </row>
    <row r="14" spans="2:12">
      <c r="B14" s="107" t="s">
        <v>46</v>
      </c>
      <c r="C14" s="106">
        <v>0</v>
      </c>
      <c r="D14" s="105">
        <v>0</v>
      </c>
      <c r="E14" s="105">
        <v>0</v>
      </c>
      <c r="F14" s="105">
        <v>0</v>
      </c>
      <c r="G14" s="105">
        <v>0</v>
      </c>
    </row>
    <row r="15" spans="2:12">
      <c r="B15" s="107" t="s">
        <v>523</v>
      </c>
      <c r="C15" s="106">
        <v>0</v>
      </c>
      <c r="D15" s="105">
        <v>0</v>
      </c>
      <c r="E15" s="105">
        <v>0</v>
      </c>
      <c r="F15" s="105">
        <v>0</v>
      </c>
      <c r="G15" s="105">
        <v>0</v>
      </c>
    </row>
    <row r="16" spans="2:12">
      <c r="B16" s="107" t="s">
        <v>527</v>
      </c>
      <c r="C16" s="106">
        <v>0</v>
      </c>
      <c r="D16" s="105">
        <v>0</v>
      </c>
      <c r="E16" s="105">
        <v>0</v>
      </c>
      <c r="F16" s="105">
        <v>0</v>
      </c>
      <c r="G16" s="105">
        <v>0</v>
      </c>
    </row>
    <row r="17" spans="2:7">
      <c r="B17" s="107" t="s">
        <v>531</v>
      </c>
      <c r="C17" s="106">
        <v>0</v>
      </c>
      <c r="D17" s="105">
        <v>0</v>
      </c>
      <c r="E17" s="105">
        <v>0</v>
      </c>
      <c r="F17" s="105">
        <v>0</v>
      </c>
      <c r="G17" s="105">
        <v>0</v>
      </c>
    </row>
    <row r="18" spans="2:7">
      <c r="B18" s="107" t="s">
        <v>535</v>
      </c>
      <c r="C18" s="106">
        <v>0</v>
      </c>
      <c r="D18" s="105">
        <v>0</v>
      </c>
      <c r="E18" s="105">
        <v>0</v>
      </c>
      <c r="F18" s="105">
        <v>0</v>
      </c>
      <c r="G18" s="105">
        <v>0</v>
      </c>
    </row>
    <row r="19" spans="2:7">
      <c r="B19" s="107" t="s">
        <v>539</v>
      </c>
      <c r="C19" s="106">
        <v>0</v>
      </c>
      <c r="D19" s="105">
        <v>0</v>
      </c>
      <c r="E19" s="105">
        <v>0</v>
      </c>
      <c r="F19" s="105">
        <v>0</v>
      </c>
      <c r="G19" s="105">
        <v>0</v>
      </c>
    </row>
    <row r="20" spans="2:7">
      <c r="B20" s="107" t="s">
        <v>543</v>
      </c>
      <c r="C20" s="106">
        <v>0</v>
      </c>
      <c r="D20" s="105">
        <v>0</v>
      </c>
      <c r="E20" s="105">
        <v>0</v>
      </c>
      <c r="F20" s="105">
        <v>0</v>
      </c>
      <c r="G20" s="105">
        <v>0</v>
      </c>
    </row>
    <row r="21" spans="2:7">
      <c r="B21" s="107" t="s">
        <v>546</v>
      </c>
      <c r="C21" s="106">
        <v>0</v>
      </c>
      <c r="D21" s="105">
        <v>0</v>
      </c>
      <c r="E21" s="105">
        <v>0</v>
      </c>
      <c r="F21" s="105">
        <v>0</v>
      </c>
      <c r="G21" s="105">
        <v>0</v>
      </c>
    </row>
    <row r="22" spans="2:7">
      <c r="B22" s="107" t="s">
        <v>549</v>
      </c>
      <c r="C22" s="106">
        <v>0</v>
      </c>
      <c r="D22" s="105">
        <v>0</v>
      </c>
      <c r="E22" s="105">
        <v>0</v>
      </c>
      <c r="F22" s="105">
        <v>0</v>
      </c>
      <c r="G22" s="105">
        <v>0</v>
      </c>
    </row>
    <row r="23" spans="2:7">
      <c r="B23" s="107" t="s">
        <v>553</v>
      </c>
      <c r="C23" s="106">
        <v>0</v>
      </c>
      <c r="D23" s="105">
        <v>0</v>
      </c>
      <c r="E23" s="105">
        <v>0</v>
      </c>
      <c r="F23" s="105">
        <v>0</v>
      </c>
      <c r="G23" s="105">
        <v>0</v>
      </c>
    </row>
    <row r="24" spans="2:7">
      <c r="B24" s="107" t="s">
        <v>556</v>
      </c>
      <c r="C24" s="106">
        <v>0</v>
      </c>
      <c r="D24" s="105">
        <v>0</v>
      </c>
      <c r="E24" s="105">
        <v>0</v>
      </c>
      <c r="F24" s="105">
        <v>0</v>
      </c>
      <c r="G24" s="105">
        <v>0</v>
      </c>
    </row>
    <row r="25" spans="2:7">
      <c r="B25" s="102" t="s">
        <v>57</v>
      </c>
      <c r="C25" s="106">
        <v>0</v>
      </c>
      <c r="D25" s="105">
        <v>0</v>
      </c>
      <c r="E25" s="105">
        <v>0</v>
      </c>
      <c r="F25" s="105">
        <v>0</v>
      </c>
      <c r="G25" s="105">
        <v>0</v>
      </c>
    </row>
    <row r="26" spans="2:7">
      <c r="B26" s="107" t="s">
        <v>57</v>
      </c>
      <c r="C26" s="106">
        <v>0</v>
      </c>
      <c r="D26" s="105">
        <v>0</v>
      </c>
      <c r="E26" s="105">
        <v>0</v>
      </c>
      <c r="F26" s="105">
        <v>0</v>
      </c>
      <c r="G26" s="105">
        <v>0</v>
      </c>
    </row>
    <row r="27" spans="2:7">
      <c r="B27" s="107" t="s">
        <v>559</v>
      </c>
      <c r="C27" s="106">
        <v>0</v>
      </c>
      <c r="D27" s="105">
        <v>0</v>
      </c>
      <c r="E27" s="105">
        <v>0</v>
      </c>
      <c r="F27" s="105">
        <v>0</v>
      </c>
      <c r="G27" s="105">
        <v>0</v>
      </c>
    </row>
    <row r="28" spans="2:7">
      <c r="B28" s="107" t="s">
        <v>589</v>
      </c>
      <c r="C28" s="106">
        <v>0</v>
      </c>
      <c r="D28" s="105">
        <v>0</v>
      </c>
      <c r="E28" s="105">
        <v>0</v>
      </c>
      <c r="F28" s="105">
        <v>0</v>
      </c>
      <c r="G28" s="105">
        <v>0</v>
      </c>
    </row>
    <row r="29" spans="2:7">
      <c r="B29" s="107" t="s">
        <v>562</v>
      </c>
      <c r="C29" s="106">
        <v>0</v>
      </c>
      <c r="D29" s="105">
        <v>0</v>
      </c>
      <c r="E29" s="105">
        <v>0</v>
      </c>
      <c r="F29" s="105">
        <v>0</v>
      </c>
      <c r="G29" s="105">
        <v>0</v>
      </c>
    </row>
    <row r="30" spans="2:7">
      <c r="B30" s="107" t="s">
        <v>565</v>
      </c>
      <c r="C30" s="106">
        <v>0</v>
      </c>
      <c r="D30" s="105">
        <v>0</v>
      </c>
      <c r="E30" s="105">
        <v>0</v>
      </c>
      <c r="F30" s="105">
        <v>0</v>
      </c>
      <c r="G30" s="105">
        <v>0</v>
      </c>
    </row>
    <row r="31" spans="2:7">
      <c r="B31" s="107" t="s">
        <v>568</v>
      </c>
      <c r="C31" s="106">
        <v>0</v>
      </c>
      <c r="D31" s="105">
        <v>0</v>
      </c>
      <c r="E31" s="105">
        <v>0</v>
      </c>
      <c r="F31" s="105">
        <v>0</v>
      </c>
      <c r="G31" s="105">
        <v>0</v>
      </c>
    </row>
    <row r="32" spans="2:7">
      <c r="B32" s="107" t="s">
        <v>572</v>
      </c>
      <c r="C32" s="106">
        <v>0</v>
      </c>
      <c r="D32" s="105">
        <v>0</v>
      </c>
      <c r="E32" s="105">
        <v>0</v>
      </c>
      <c r="F32" s="105">
        <v>0</v>
      </c>
      <c r="G32" s="105">
        <v>0</v>
      </c>
    </row>
    <row r="33" spans="2:7">
      <c r="B33" s="107" t="s">
        <v>575</v>
      </c>
      <c r="C33" s="106">
        <v>0</v>
      </c>
      <c r="D33" s="105">
        <v>0</v>
      </c>
      <c r="E33" s="105">
        <v>0</v>
      </c>
      <c r="F33" s="105">
        <v>0</v>
      </c>
      <c r="G33" s="105">
        <v>0</v>
      </c>
    </row>
    <row r="34" spans="2:7">
      <c r="B34" s="107" t="s">
        <v>579</v>
      </c>
      <c r="C34" s="106">
        <v>0</v>
      </c>
      <c r="D34" s="105">
        <v>0</v>
      </c>
      <c r="E34" s="105">
        <v>0</v>
      </c>
      <c r="F34" s="105">
        <v>0</v>
      </c>
      <c r="G34" s="105">
        <v>0</v>
      </c>
    </row>
    <row r="35" spans="2:7">
      <c r="B35" s="107" t="s">
        <v>582</v>
      </c>
      <c r="C35" s="106">
        <v>0</v>
      </c>
      <c r="D35" s="105">
        <v>0</v>
      </c>
      <c r="E35" s="105">
        <v>0</v>
      </c>
      <c r="F35" s="105">
        <v>0</v>
      </c>
      <c r="G35" s="105">
        <v>0</v>
      </c>
    </row>
    <row r="36" spans="2:7">
      <c r="B36" s="107" t="s">
        <v>586</v>
      </c>
      <c r="C36" s="106">
        <v>0</v>
      </c>
      <c r="D36" s="105">
        <v>0</v>
      </c>
      <c r="E36" s="105">
        <v>0</v>
      </c>
      <c r="F36" s="105">
        <v>0</v>
      </c>
      <c r="G36" s="105">
        <v>0</v>
      </c>
    </row>
    <row r="37" spans="2:7">
      <c r="B37" s="107" t="s">
        <v>593</v>
      </c>
      <c r="C37" s="106">
        <v>0</v>
      </c>
      <c r="D37" s="105">
        <v>0</v>
      </c>
      <c r="E37" s="105">
        <v>0</v>
      </c>
      <c r="F37" s="105">
        <v>0</v>
      </c>
      <c r="G37" s="105">
        <v>0</v>
      </c>
    </row>
    <row r="38" spans="2:7">
      <c r="B38" s="102" t="s">
        <v>69</v>
      </c>
      <c r="C38" s="106">
        <v>0</v>
      </c>
      <c r="D38" s="105">
        <v>0</v>
      </c>
      <c r="E38" s="105">
        <v>0</v>
      </c>
      <c r="F38" s="105">
        <v>0</v>
      </c>
      <c r="G38" s="105">
        <v>0</v>
      </c>
    </row>
    <row r="39" spans="2:7">
      <c r="B39" s="107" t="s">
        <v>69</v>
      </c>
      <c r="C39" s="106">
        <v>0</v>
      </c>
      <c r="D39" s="105">
        <v>0</v>
      </c>
      <c r="E39" s="105">
        <v>0</v>
      </c>
      <c r="F39" s="105">
        <v>0</v>
      </c>
      <c r="G39" s="105">
        <v>0</v>
      </c>
    </row>
    <row r="40" spans="2:7">
      <c r="B40" s="107" t="s">
        <v>596</v>
      </c>
      <c r="C40" s="106">
        <v>0</v>
      </c>
      <c r="D40" s="105">
        <v>0</v>
      </c>
      <c r="E40" s="105">
        <v>0</v>
      </c>
      <c r="F40" s="105">
        <v>0</v>
      </c>
      <c r="G40" s="105">
        <v>0</v>
      </c>
    </row>
    <row r="41" spans="2:7">
      <c r="B41" s="107" t="s">
        <v>600</v>
      </c>
      <c r="C41" s="106">
        <v>0</v>
      </c>
      <c r="D41" s="105">
        <v>0</v>
      </c>
      <c r="E41" s="105">
        <v>0</v>
      </c>
      <c r="F41" s="105">
        <v>0</v>
      </c>
      <c r="G41" s="105">
        <v>0</v>
      </c>
    </row>
    <row r="42" spans="2:7">
      <c r="B42" s="107" t="s">
        <v>603</v>
      </c>
      <c r="C42" s="106">
        <v>0</v>
      </c>
      <c r="D42" s="105">
        <v>0</v>
      </c>
      <c r="E42" s="105">
        <v>0</v>
      </c>
      <c r="F42" s="105">
        <v>0</v>
      </c>
      <c r="G42" s="105">
        <v>0</v>
      </c>
    </row>
    <row r="43" spans="2:7">
      <c r="B43" s="107" t="s">
        <v>607</v>
      </c>
      <c r="C43" s="106">
        <v>0</v>
      </c>
      <c r="D43" s="105">
        <v>0</v>
      </c>
      <c r="E43" s="105">
        <v>0</v>
      </c>
      <c r="F43" s="105">
        <v>0</v>
      </c>
      <c r="G43" s="105">
        <v>0</v>
      </c>
    </row>
    <row r="44" spans="2:7">
      <c r="B44" s="107" t="s">
        <v>613</v>
      </c>
      <c r="C44" s="106">
        <v>0</v>
      </c>
      <c r="D44" s="105">
        <v>0</v>
      </c>
      <c r="E44" s="105">
        <v>0</v>
      </c>
      <c r="F44" s="105">
        <v>0</v>
      </c>
      <c r="G44" s="105">
        <v>0</v>
      </c>
    </row>
    <row r="45" spans="2:7">
      <c r="B45" s="107" t="s">
        <v>616</v>
      </c>
      <c r="C45" s="106">
        <v>0</v>
      </c>
      <c r="D45" s="105">
        <v>0</v>
      </c>
      <c r="E45" s="105">
        <v>0</v>
      </c>
      <c r="F45" s="105">
        <v>0</v>
      </c>
      <c r="G45" s="105">
        <v>0</v>
      </c>
    </row>
    <row r="46" spans="2:7">
      <c r="B46" s="107" t="s">
        <v>619</v>
      </c>
      <c r="C46" s="106">
        <v>0</v>
      </c>
      <c r="D46" s="105">
        <v>0</v>
      </c>
      <c r="E46" s="105">
        <v>0</v>
      </c>
      <c r="F46" s="105">
        <v>0</v>
      </c>
      <c r="G46" s="105">
        <v>0</v>
      </c>
    </row>
    <row r="47" spans="2:7">
      <c r="B47" s="102" t="s">
        <v>78</v>
      </c>
      <c r="C47" s="106">
        <v>0</v>
      </c>
      <c r="D47" s="105">
        <v>0</v>
      </c>
      <c r="E47" s="105">
        <v>0</v>
      </c>
      <c r="F47" s="105">
        <v>0</v>
      </c>
      <c r="G47" s="105">
        <v>0</v>
      </c>
    </row>
    <row r="48" spans="2:7">
      <c r="B48" s="107" t="s">
        <v>78</v>
      </c>
      <c r="C48" s="106">
        <v>0</v>
      </c>
      <c r="D48" s="105">
        <v>0</v>
      </c>
      <c r="E48" s="105">
        <v>0</v>
      </c>
      <c r="F48" s="105">
        <v>0</v>
      </c>
      <c r="G48" s="105">
        <v>0</v>
      </c>
    </row>
    <row r="49" spans="2:7">
      <c r="B49" s="107" t="s">
        <v>622</v>
      </c>
      <c r="C49" s="106">
        <v>0</v>
      </c>
      <c r="D49" s="105">
        <v>0</v>
      </c>
      <c r="E49" s="105">
        <v>0</v>
      </c>
      <c r="F49" s="105">
        <v>0</v>
      </c>
      <c r="G49" s="105">
        <v>0</v>
      </c>
    </row>
    <row r="50" spans="2:7">
      <c r="B50" s="107" t="s">
        <v>625</v>
      </c>
      <c r="C50" s="106">
        <v>0</v>
      </c>
      <c r="D50" s="105">
        <v>0</v>
      </c>
      <c r="E50" s="105">
        <v>0</v>
      </c>
      <c r="F50" s="105">
        <v>0</v>
      </c>
      <c r="G50" s="105">
        <v>0</v>
      </c>
    </row>
    <row r="51" spans="2:7">
      <c r="B51" s="107" t="s">
        <v>628</v>
      </c>
      <c r="C51" s="106">
        <v>0</v>
      </c>
      <c r="D51" s="105">
        <v>0</v>
      </c>
      <c r="E51" s="105">
        <v>0</v>
      </c>
      <c r="F51" s="105">
        <v>0</v>
      </c>
      <c r="G51" s="105">
        <v>0</v>
      </c>
    </row>
    <row r="52" spans="2:7">
      <c r="B52" s="107" t="s">
        <v>631</v>
      </c>
      <c r="C52" s="106">
        <v>0</v>
      </c>
      <c r="D52" s="105">
        <v>0</v>
      </c>
      <c r="E52" s="105">
        <v>0</v>
      </c>
      <c r="F52" s="105">
        <v>0</v>
      </c>
      <c r="G52" s="105">
        <v>0</v>
      </c>
    </row>
    <row r="53" spans="2:7">
      <c r="B53" s="107" t="s">
        <v>634</v>
      </c>
      <c r="C53" s="106">
        <v>0</v>
      </c>
      <c r="D53" s="105">
        <v>0</v>
      </c>
      <c r="E53" s="105">
        <v>0</v>
      </c>
      <c r="F53" s="105">
        <v>0</v>
      </c>
      <c r="G53" s="105">
        <v>0</v>
      </c>
    </row>
    <row r="54" spans="2:7">
      <c r="B54" s="107" t="s">
        <v>637</v>
      </c>
      <c r="C54" s="106">
        <v>0</v>
      </c>
      <c r="D54" s="105">
        <v>0</v>
      </c>
      <c r="E54" s="105">
        <v>0</v>
      </c>
      <c r="F54" s="105">
        <v>0</v>
      </c>
      <c r="G54" s="105">
        <v>0</v>
      </c>
    </row>
    <row r="55" spans="2:7">
      <c r="B55" s="107" t="s">
        <v>640</v>
      </c>
      <c r="C55" s="106">
        <v>0</v>
      </c>
      <c r="D55" s="105">
        <v>0</v>
      </c>
      <c r="E55" s="105">
        <v>0</v>
      </c>
      <c r="F55" s="105">
        <v>0</v>
      </c>
      <c r="G55" s="105">
        <v>0</v>
      </c>
    </row>
    <row r="56" spans="2:7">
      <c r="B56" s="107" t="s">
        <v>643</v>
      </c>
      <c r="C56" s="106">
        <v>0</v>
      </c>
      <c r="D56" s="105">
        <v>0</v>
      </c>
      <c r="E56" s="105">
        <v>0</v>
      </c>
      <c r="F56" s="105">
        <v>0</v>
      </c>
      <c r="G56" s="105">
        <v>0</v>
      </c>
    </row>
    <row r="57" spans="2:7">
      <c r="B57" s="107" t="s">
        <v>646</v>
      </c>
      <c r="C57" s="106">
        <v>0</v>
      </c>
      <c r="D57" s="105">
        <v>0</v>
      </c>
      <c r="E57" s="105">
        <v>0</v>
      </c>
      <c r="F57" s="105">
        <v>0</v>
      </c>
      <c r="G57" s="105">
        <v>0</v>
      </c>
    </row>
    <row r="58" spans="2:7">
      <c r="B58" s="102" t="s">
        <v>88</v>
      </c>
      <c r="C58" s="106">
        <v>0</v>
      </c>
      <c r="D58" s="105">
        <v>0</v>
      </c>
      <c r="E58" s="105">
        <v>0</v>
      </c>
      <c r="F58" s="105">
        <v>0</v>
      </c>
      <c r="G58" s="105">
        <v>0</v>
      </c>
    </row>
    <row r="59" spans="2:7">
      <c r="B59" s="107" t="s">
        <v>88</v>
      </c>
      <c r="C59" s="106">
        <v>0</v>
      </c>
      <c r="D59" s="105">
        <v>0</v>
      </c>
      <c r="E59" s="105">
        <v>0</v>
      </c>
      <c r="F59" s="105">
        <v>0</v>
      </c>
      <c r="G59" s="105">
        <v>0</v>
      </c>
    </row>
    <row r="60" spans="2:7">
      <c r="B60" s="107" t="s">
        <v>649</v>
      </c>
      <c r="C60" s="106">
        <v>0</v>
      </c>
      <c r="D60" s="105">
        <v>0</v>
      </c>
      <c r="E60" s="105">
        <v>0</v>
      </c>
      <c r="F60" s="105">
        <v>0</v>
      </c>
      <c r="G60" s="105">
        <v>0</v>
      </c>
    </row>
    <row r="61" spans="2:7">
      <c r="B61" s="107" t="s">
        <v>652</v>
      </c>
      <c r="C61" s="106">
        <v>0</v>
      </c>
      <c r="D61" s="105">
        <v>0</v>
      </c>
      <c r="E61" s="105">
        <v>0</v>
      </c>
      <c r="F61" s="105">
        <v>0</v>
      </c>
      <c r="G61" s="105">
        <v>0</v>
      </c>
    </row>
    <row r="62" spans="2:7">
      <c r="B62" s="107" t="s">
        <v>655</v>
      </c>
      <c r="C62" s="106">
        <v>0</v>
      </c>
      <c r="D62" s="105">
        <v>0</v>
      </c>
      <c r="E62" s="105">
        <v>0</v>
      </c>
      <c r="F62" s="105">
        <v>0</v>
      </c>
      <c r="G62" s="105">
        <v>0</v>
      </c>
    </row>
    <row r="63" spans="2:7">
      <c r="B63" s="102" t="s">
        <v>92</v>
      </c>
      <c r="C63" s="106">
        <v>0</v>
      </c>
      <c r="D63" s="105">
        <v>0</v>
      </c>
      <c r="E63" s="105">
        <v>0</v>
      </c>
      <c r="F63" s="105">
        <v>0</v>
      </c>
      <c r="G63" s="105">
        <v>0</v>
      </c>
    </row>
    <row r="64" spans="2:7">
      <c r="B64" s="107" t="s">
        <v>92</v>
      </c>
      <c r="C64" s="106">
        <v>0</v>
      </c>
      <c r="D64" s="105">
        <v>0</v>
      </c>
      <c r="E64" s="105">
        <v>0</v>
      </c>
      <c r="F64" s="105">
        <v>0</v>
      </c>
      <c r="G64" s="105">
        <v>0</v>
      </c>
    </row>
    <row r="65" spans="2:7">
      <c r="B65" s="107" t="s">
        <v>658</v>
      </c>
      <c r="C65" s="106">
        <v>0</v>
      </c>
      <c r="D65" s="105">
        <v>0</v>
      </c>
      <c r="E65" s="105">
        <v>0</v>
      </c>
      <c r="F65" s="105">
        <v>0</v>
      </c>
      <c r="G65" s="105">
        <v>0</v>
      </c>
    </row>
    <row r="66" spans="2:7">
      <c r="B66" s="107" t="s">
        <v>661</v>
      </c>
      <c r="C66" s="106">
        <v>0</v>
      </c>
      <c r="D66" s="105">
        <v>0</v>
      </c>
      <c r="E66" s="105">
        <v>0</v>
      </c>
      <c r="F66" s="105">
        <v>0</v>
      </c>
      <c r="G66" s="105">
        <v>0</v>
      </c>
    </row>
    <row r="67" spans="2:7">
      <c r="B67" s="107" t="s">
        <v>664</v>
      </c>
      <c r="C67" s="106">
        <v>0</v>
      </c>
      <c r="D67" s="105">
        <v>0</v>
      </c>
      <c r="E67" s="105">
        <v>0</v>
      </c>
      <c r="F67" s="105">
        <v>0</v>
      </c>
      <c r="G67" s="105">
        <v>0</v>
      </c>
    </row>
    <row r="68" spans="2:7">
      <c r="B68" s="102" t="s">
        <v>96</v>
      </c>
      <c r="C68" s="106">
        <v>0</v>
      </c>
      <c r="D68" s="105">
        <v>0</v>
      </c>
      <c r="E68" s="105">
        <v>0</v>
      </c>
      <c r="F68" s="105">
        <v>0</v>
      </c>
      <c r="G68" s="105">
        <v>0</v>
      </c>
    </row>
    <row r="69" spans="2:7">
      <c r="B69" s="107" t="s">
        <v>96</v>
      </c>
      <c r="C69" s="106">
        <v>0</v>
      </c>
      <c r="D69" s="105">
        <v>0</v>
      </c>
      <c r="E69" s="105">
        <v>0</v>
      </c>
      <c r="F69" s="105">
        <v>0</v>
      </c>
      <c r="G69" s="105">
        <v>0</v>
      </c>
    </row>
    <row r="70" spans="2:7">
      <c r="B70" s="107" t="s">
        <v>668</v>
      </c>
      <c r="C70" s="106">
        <v>0</v>
      </c>
      <c r="D70" s="105">
        <v>0</v>
      </c>
      <c r="E70" s="105">
        <v>0</v>
      </c>
      <c r="F70" s="105">
        <v>0</v>
      </c>
      <c r="G70" s="105">
        <v>0</v>
      </c>
    </row>
    <row r="71" spans="2:7">
      <c r="B71" s="107" t="s">
        <v>673</v>
      </c>
      <c r="C71" s="106">
        <v>0</v>
      </c>
      <c r="D71" s="105">
        <v>0</v>
      </c>
      <c r="E71" s="105">
        <v>0</v>
      </c>
      <c r="F71" s="105">
        <v>0</v>
      </c>
      <c r="G71" s="105">
        <v>0</v>
      </c>
    </row>
    <row r="72" spans="2:7">
      <c r="B72" s="102" t="s">
        <v>101</v>
      </c>
      <c r="C72" s="106">
        <v>0</v>
      </c>
      <c r="D72" s="105">
        <v>0</v>
      </c>
      <c r="E72" s="105">
        <v>0</v>
      </c>
      <c r="F72" s="105">
        <v>0</v>
      </c>
      <c r="G72" s="105">
        <v>0</v>
      </c>
    </row>
    <row r="73" spans="2:7">
      <c r="B73" s="107" t="s">
        <v>101</v>
      </c>
      <c r="C73" s="106">
        <v>0</v>
      </c>
      <c r="D73" s="105">
        <v>0</v>
      </c>
      <c r="E73" s="105">
        <v>0</v>
      </c>
      <c r="F73" s="105">
        <v>0</v>
      </c>
      <c r="G73" s="105">
        <v>0</v>
      </c>
    </row>
    <row r="74" spans="2:7">
      <c r="B74" s="107" t="s">
        <v>676</v>
      </c>
      <c r="C74" s="106">
        <v>0</v>
      </c>
      <c r="D74" s="105">
        <v>0</v>
      </c>
      <c r="E74" s="105">
        <v>0</v>
      </c>
      <c r="F74" s="105">
        <v>0</v>
      </c>
      <c r="G74" s="105">
        <v>0</v>
      </c>
    </row>
    <row r="75" spans="2:7">
      <c r="B75" s="107" t="s">
        <v>679</v>
      </c>
      <c r="C75" s="106">
        <v>0</v>
      </c>
      <c r="D75" s="105">
        <v>0</v>
      </c>
      <c r="E75" s="105">
        <v>0</v>
      </c>
      <c r="F75" s="105">
        <v>0</v>
      </c>
      <c r="G75" s="105">
        <v>0</v>
      </c>
    </row>
    <row r="76" spans="2:7">
      <c r="B76" s="107" t="s">
        <v>683</v>
      </c>
      <c r="C76" s="106">
        <v>0</v>
      </c>
      <c r="D76" s="105">
        <v>0</v>
      </c>
      <c r="E76" s="105">
        <v>0</v>
      </c>
      <c r="F76" s="105">
        <v>0</v>
      </c>
      <c r="G76" s="105">
        <v>0</v>
      </c>
    </row>
    <row r="77" spans="2:7">
      <c r="B77" s="107" t="s">
        <v>686</v>
      </c>
      <c r="C77" s="106">
        <v>0</v>
      </c>
      <c r="D77" s="105">
        <v>0</v>
      </c>
      <c r="E77" s="105">
        <v>0</v>
      </c>
      <c r="F77" s="105">
        <v>0</v>
      </c>
      <c r="G77" s="105">
        <v>0</v>
      </c>
    </row>
    <row r="78" spans="2:7">
      <c r="B78" s="107" t="s">
        <v>689</v>
      </c>
      <c r="C78" s="106">
        <v>0</v>
      </c>
      <c r="D78" s="105">
        <v>0</v>
      </c>
      <c r="E78" s="105">
        <v>0</v>
      </c>
      <c r="F78" s="105">
        <v>0</v>
      </c>
      <c r="G78" s="105">
        <v>0</v>
      </c>
    </row>
    <row r="79" spans="2:7">
      <c r="B79" s="107" t="s">
        <v>692</v>
      </c>
      <c r="C79" s="106">
        <v>0</v>
      </c>
      <c r="D79" s="105">
        <v>0</v>
      </c>
      <c r="E79" s="105">
        <v>0</v>
      </c>
      <c r="F79" s="105">
        <v>0</v>
      </c>
      <c r="G79" s="105">
        <v>0</v>
      </c>
    </row>
    <row r="80" spans="2:7">
      <c r="B80" s="107" t="s">
        <v>695</v>
      </c>
      <c r="C80" s="106">
        <v>0</v>
      </c>
      <c r="D80" s="105">
        <v>0</v>
      </c>
      <c r="E80" s="105">
        <v>0</v>
      </c>
      <c r="F80" s="105">
        <v>0</v>
      </c>
      <c r="G80" s="105">
        <v>0</v>
      </c>
    </row>
    <row r="81" spans="2:7">
      <c r="B81" s="107" t="s">
        <v>698</v>
      </c>
      <c r="C81" s="106">
        <v>0</v>
      </c>
      <c r="D81" s="105">
        <v>0</v>
      </c>
      <c r="E81" s="105">
        <v>0</v>
      </c>
      <c r="F81" s="105">
        <v>0</v>
      </c>
      <c r="G81" s="105">
        <v>0</v>
      </c>
    </row>
    <row r="82" spans="2:7">
      <c r="B82" s="107" t="s">
        <v>702</v>
      </c>
      <c r="C82" s="106">
        <v>0</v>
      </c>
      <c r="D82" s="105">
        <v>0</v>
      </c>
      <c r="E82" s="105">
        <v>0</v>
      </c>
      <c r="F82" s="105">
        <v>0</v>
      </c>
      <c r="G82" s="105">
        <v>0</v>
      </c>
    </row>
    <row r="83" spans="2:7">
      <c r="B83" s="102" t="s">
        <v>551</v>
      </c>
      <c r="C83" s="106">
        <v>0</v>
      </c>
      <c r="D83" s="105">
        <v>0</v>
      </c>
      <c r="E83" s="105">
        <v>0</v>
      </c>
      <c r="F83" s="105">
        <v>0</v>
      </c>
      <c r="G83" s="105">
        <v>0</v>
      </c>
    </row>
    <row r="84" spans="2:7">
      <c r="B84" s="107" t="s">
        <v>551</v>
      </c>
      <c r="C84" s="106">
        <v>0</v>
      </c>
      <c r="D84" s="105">
        <v>0</v>
      </c>
      <c r="E84" s="105">
        <v>0</v>
      </c>
      <c r="F84" s="105">
        <v>0</v>
      </c>
      <c r="G84" s="105">
        <v>0</v>
      </c>
    </row>
    <row r="85" spans="2:7">
      <c r="B85" s="109" t="s">
        <v>3</v>
      </c>
      <c r="C85" s="106">
        <v>0</v>
      </c>
      <c r="D85" s="105">
        <v>0</v>
      </c>
      <c r="E85" s="105">
        <v>0</v>
      </c>
      <c r="F85" s="105">
        <v>0</v>
      </c>
      <c r="G85" s="105">
        <v>0</v>
      </c>
    </row>
    <row r="86" spans="2:7">
      <c r="B86" s="102" t="s">
        <v>3</v>
      </c>
      <c r="C86" s="106">
        <v>0</v>
      </c>
      <c r="D86" s="105">
        <v>0</v>
      </c>
      <c r="E86" s="105">
        <v>0</v>
      </c>
      <c r="F86" s="105">
        <v>0</v>
      </c>
      <c r="G86" s="105">
        <v>0</v>
      </c>
    </row>
    <row r="87" spans="2:7">
      <c r="B87" s="107" t="s">
        <v>3</v>
      </c>
      <c r="C87" s="106">
        <v>0</v>
      </c>
      <c r="D87" s="105">
        <v>0</v>
      </c>
      <c r="E87" s="105">
        <v>0</v>
      </c>
      <c r="F87" s="105">
        <v>0</v>
      </c>
      <c r="G87" s="105">
        <v>0</v>
      </c>
    </row>
    <row r="88" spans="2:7">
      <c r="B88" s="102" t="s">
        <v>112</v>
      </c>
      <c r="C88" s="106">
        <v>0</v>
      </c>
      <c r="D88" s="105">
        <v>0</v>
      </c>
      <c r="E88" s="105">
        <v>0</v>
      </c>
      <c r="F88" s="105">
        <v>0</v>
      </c>
      <c r="G88" s="105">
        <v>0</v>
      </c>
    </row>
    <row r="89" spans="2:7">
      <c r="B89" s="107" t="s">
        <v>112</v>
      </c>
      <c r="C89" s="106">
        <v>0</v>
      </c>
      <c r="D89" s="105">
        <v>0</v>
      </c>
      <c r="E89" s="105">
        <v>0</v>
      </c>
      <c r="F89" s="105">
        <v>0</v>
      </c>
      <c r="G89" s="105">
        <v>0</v>
      </c>
    </row>
    <row r="90" spans="2:7">
      <c r="B90" s="107" t="s">
        <v>708</v>
      </c>
      <c r="C90" s="106">
        <v>0</v>
      </c>
      <c r="D90" s="105">
        <v>0</v>
      </c>
      <c r="E90" s="105">
        <v>0</v>
      </c>
      <c r="F90" s="105">
        <v>0</v>
      </c>
      <c r="G90" s="105">
        <v>0</v>
      </c>
    </row>
    <row r="91" spans="2:7">
      <c r="B91" s="107" t="s">
        <v>737</v>
      </c>
      <c r="C91" s="106">
        <v>0</v>
      </c>
      <c r="D91" s="105">
        <v>0</v>
      </c>
      <c r="E91" s="105">
        <v>0</v>
      </c>
      <c r="F91" s="105">
        <v>0</v>
      </c>
      <c r="G91" s="105">
        <v>0</v>
      </c>
    </row>
    <row r="92" spans="2:7">
      <c r="B92" s="107" t="s">
        <v>740</v>
      </c>
      <c r="C92" s="106">
        <v>0</v>
      </c>
      <c r="D92" s="105">
        <v>0</v>
      </c>
      <c r="E92" s="105">
        <v>0</v>
      </c>
      <c r="F92" s="105">
        <v>0</v>
      </c>
      <c r="G92" s="105">
        <v>0</v>
      </c>
    </row>
    <row r="93" spans="2:7">
      <c r="B93" s="107" t="s">
        <v>711</v>
      </c>
      <c r="C93" s="106">
        <v>0</v>
      </c>
      <c r="D93" s="105">
        <v>0</v>
      </c>
      <c r="E93" s="105">
        <v>0</v>
      </c>
      <c r="F93" s="105">
        <v>0</v>
      </c>
      <c r="G93" s="105">
        <v>0</v>
      </c>
    </row>
    <row r="94" spans="2:7">
      <c r="B94" s="107" t="s">
        <v>714</v>
      </c>
      <c r="C94" s="106">
        <v>0</v>
      </c>
      <c r="D94" s="105">
        <v>0</v>
      </c>
      <c r="E94" s="105">
        <v>0</v>
      </c>
      <c r="F94" s="105">
        <v>0</v>
      </c>
      <c r="G94" s="105">
        <v>0</v>
      </c>
    </row>
    <row r="95" spans="2:7">
      <c r="B95" s="107" t="s">
        <v>717</v>
      </c>
      <c r="C95" s="106">
        <v>0</v>
      </c>
      <c r="D95" s="105">
        <v>0</v>
      </c>
      <c r="E95" s="105">
        <v>0</v>
      </c>
      <c r="F95" s="105">
        <v>0</v>
      </c>
      <c r="G95" s="105">
        <v>0</v>
      </c>
    </row>
    <row r="96" spans="2:7">
      <c r="B96" s="107" t="s">
        <v>721</v>
      </c>
      <c r="C96" s="106">
        <v>0</v>
      </c>
      <c r="D96" s="105">
        <v>0</v>
      </c>
      <c r="E96" s="105">
        <v>0</v>
      </c>
      <c r="F96" s="105">
        <v>0</v>
      </c>
      <c r="G96" s="105">
        <v>0</v>
      </c>
    </row>
    <row r="97" spans="2:7">
      <c r="B97" s="107" t="s">
        <v>724</v>
      </c>
      <c r="C97" s="106">
        <v>0</v>
      </c>
      <c r="D97" s="105">
        <v>0</v>
      </c>
      <c r="E97" s="105">
        <v>0</v>
      </c>
      <c r="F97" s="105">
        <v>0</v>
      </c>
      <c r="G97" s="105">
        <v>0</v>
      </c>
    </row>
    <row r="98" spans="2:7">
      <c r="B98" s="107" t="s">
        <v>727</v>
      </c>
      <c r="C98" s="106">
        <v>0</v>
      </c>
      <c r="D98" s="105">
        <v>0</v>
      </c>
      <c r="E98" s="105">
        <v>0</v>
      </c>
      <c r="F98" s="105">
        <v>0</v>
      </c>
      <c r="G98" s="105">
        <v>0</v>
      </c>
    </row>
    <row r="99" spans="2:7">
      <c r="B99" s="107" t="s">
        <v>730</v>
      </c>
      <c r="C99" s="106">
        <v>0</v>
      </c>
      <c r="D99" s="105">
        <v>0</v>
      </c>
      <c r="E99" s="105">
        <v>0</v>
      </c>
      <c r="F99" s="105">
        <v>0</v>
      </c>
      <c r="G99" s="105">
        <v>0</v>
      </c>
    </row>
    <row r="100" spans="2:7">
      <c r="B100" s="107" t="s">
        <v>733</v>
      </c>
      <c r="C100" s="106">
        <v>0</v>
      </c>
      <c r="D100" s="105">
        <v>0</v>
      </c>
      <c r="E100" s="105">
        <v>0</v>
      </c>
      <c r="F100" s="105">
        <v>0</v>
      </c>
      <c r="G100" s="105">
        <v>0</v>
      </c>
    </row>
    <row r="101" spans="2:7">
      <c r="B101" s="107" t="s">
        <v>743</v>
      </c>
      <c r="C101" s="106">
        <v>0</v>
      </c>
      <c r="D101" s="105">
        <v>0</v>
      </c>
      <c r="E101" s="105">
        <v>0</v>
      </c>
      <c r="F101" s="105">
        <v>0</v>
      </c>
      <c r="G101" s="105">
        <v>0</v>
      </c>
    </row>
    <row r="102" spans="2:7">
      <c r="B102" s="107" t="s">
        <v>746</v>
      </c>
      <c r="C102" s="106">
        <v>0</v>
      </c>
      <c r="D102" s="105">
        <v>0</v>
      </c>
      <c r="E102" s="105">
        <v>0</v>
      </c>
      <c r="F102" s="105">
        <v>0</v>
      </c>
      <c r="G102" s="105">
        <v>0</v>
      </c>
    </row>
    <row r="103" spans="2:7">
      <c r="B103" s="102" t="s">
        <v>124</v>
      </c>
      <c r="C103" s="106">
        <v>0</v>
      </c>
      <c r="D103" s="105">
        <v>0</v>
      </c>
      <c r="E103" s="105">
        <v>0</v>
      </c>
      <c r="F103" s="105">
        <v>0</v>
      </c>
      <c r="G103" s="105">
        <v>0</v>
      </c>
    </row>
    <row r="104" spans="2:7">
      <c r="B104" s="107" t="s">
        <v>124</v>
      </c>
      <c r="C104" s="106">
        <v>0</v>
      </c>
      <c r="D104" s="105">
        <v>0</v>
      </c>
      <c r="E104" s="105">
        <v>0</v>
      </c>
      <c r="F104" s="105">
        <v>0</v>
      </c>
      <c r="G104" s="105">
        <v>0</v>
      </c>
    </row>
    <row r="105" spans="2:7">
      <c r="B105" s="107" t="s">
        <v>749</v>
      </c>
      <c r="C105" s="106">
        <v>0</v>
      </c>
      <c r="D105" s="105">
        <v>0</v>
      </c>
      <c r="E105" s="105">
        <v>0</v>
      </c>
      <c r="F105" s="105">
        <v>0</v>
      </c>
      <c r="G105" s="105">
        <v>0</v>
      </c>
    </row>
    <row r="106" spans="2:7">
      <c r="B106" s="107" t="s">
        <v>752</v>
      </c>
      <c r="C106" s="106">
        <v>0</v>
      </c>
      <c r="D106" s="105">
        <v>0</v>
      </c>
      <c r="E106" s="105">
        <v>0</v>
      </c>
      <c r="F106" s="105">
        <v>0</v>
      </c>
      <c r="G106" s="105">
        <v>0</v>
      </c>
    </row>
    <row r="107" spans="2:7">
      <c r="B107" s="107" t="s">
        <v>755</v>
      </c>
      <c r="C107" s="106">
        <v>0</v>
      </c>
      <c r="D107" s="105">
        <v>0</v>
      </c>
      <c r="E107" s="105">
        <v>0</v>
      </c>
      <c r="F107" s="105">
        <v>0</v>
      </c>
      <c r="G107" s="105">
        <v>0</v>
      </c>
    </row>
    <row r="108" spans="2:7">
      <c r="B108" s="107" t="s">
        <v>758</v>
      </c>
      <c r="C108" s="106">
        <v>0</v>
      </c>
      <c r="D108" s="105">
        <v>0</v>
      </c>
      <c r="E108" s="105">
        <v>0</v>
      </c>
      <c r="F108" s="105">
        <v>0</v>
      </c>
      <c r="G108" s="105">
        <v>0</v>
      </c>
    </row>
    <row r="109" spans="2:7">
      <c r="B109" s="107" t="s">
        <v>761</v>
      </c>
      <c r="C109" s="106">
        <v>0</v>
      </c>
      <c r="D109" s="105">
        <v>0</v>
      </c>
      <c r="E109" s="105">
        <v>0</v>
      </c>
      <c r="F109" s="105">
        <v>0</v>
      </c>
      <c r="G109" s="105">
        <v>0</v>
      </c>
    </row>
    <row r="110" spans="2:7">
      <c r="B110" s="107" t="s">
        <v>764</v>
      </c>
      <c r="C110" s="106">
        <v>0</v>
      </c>
      <c r="D110" s="105">
        <v>0</v>
      </c>
      <c r="E110" s="105">
        <v>0</v>
      </c>
      <c r="F110" s="105">
        <v>0</v>
      </c>
      <c r="G110" s="105">
        <v>0</v>
      </c>
    </row>
    <row r="111" spans="2:7">
      <c r="B111" s="107" t="s">
        <v>767</v>
      </c>
      <c r="C111" s="106">
        <v>0</v>
      </c>
      <c r="D111" s="105">
        <v>0</v>
      </c>
      <c r="E111" s="105">
        <v>0</v>
      </c>
      <c r="F111" s="105">
        <v>0</v>
      </c>
      <c r="G111" s="105">
        <v>0</v>
      </c>
    </row>
    <row r="112" spans="2:7">
      <c r="B112" s="102" t="s">
        <v>132</v>
      </c>
      <c r="C112" s="106">
        <v>0</v>
      </c>
      <c r="D112" s="105">
        <v>0</v>
      </c>
      <c r="E112" s="105">
        <v>0</v>
      </c>
      <c r="F112" s="105">
        <v>0</v>
      </c>
      <c r="G112" s="105">
        <v>0</v>
      </c>
    </row>
    <row r="113" spans="2:7">
      <c r="B113" s="107" t="s">
        <v>132</v>
      </c>
      <c r="C113" s="106">
        <v>0</v>
      </c>
      <c r="D113" s="105">
        <v>0</v>
      </c>
      <c r="E113" s="105">
        <v>0</v>
      </c>
      <c r="F113" s="105">
        <v>0</v>
      </c>
      <c r="G113" s="105">
        <v>0</v>
      </c>
    </row>
    <row r="114" spans="2:7">
      <c r="B114" s="107" t="s">
        <v>770</v>
      </c>
      <c r="C114" s="106">
        <v>0</v>
      </c>
      <c r="D114" s="105">
        <v>0</v>
      </c>
      <c r="E114" s="105">
        <v>0</v>
      </c>
      <c r="F114" s="105">
        <v>0</v>
      </c>
      <c r="G114" s="105">
        <v>0</v>
      </c>
    </row>
    <row r="115" spans="2:7">
      <c r="B115" s="107" t="s">
        <v>773</v>
      </c>
      <c r="C115" s="106">
        <v>0</v>
      </c>
      <c r="D115" s="105">
        <v>0</v>
      </c>
      <c r="E115" s="105">
        <v>0</v>
      </c>
      <c r="F115" s="105">
        <v>0</v>
      </c>
      <c r="G115" s="105">
        <v>0</v>
      </c>
    </row>
    <row r="116" spans="2:7">
      <c r="B116" s="102" t="s">
        <v>135</v>
      </c>
      <c r="C116" s="106">
        <v>0</v>
      </c>
      <c r="D116" s="105">
        <v>0</v>
      </c>
      <c r="E116" s="105">
        <v>0</v>
      </c>
      <c r="F116" s="105">
        <v>0</v>
      </c>
      <c r="G116" s="105">
        <v>0</v>
      </c>
    </row>
    <row r="117" spans="2:7">
      <c r="B117" s="107" t="s">
        <v>135</v>
      </c>
      <c r="C117" s="106">
        <v>0</v>
      </c>
      <c r="D117" s="105">
        <v>0</v>
      </c>
      <c r="E117" s="105">
        <v>0</v>
      </c>
      <c r="F117" s="105">
        <v>0</v>
      </c>
      <c r="G117" s="105">
        <v>0</v>
      </c>
    </row>
    <row r="118" spans="2:7">
      <c r="B118" s="107" t="s">
        <v>777</v>
      </c>
      <c r="C118" s="106">
        <v>0</v>
      </c>
      <c r="D118" s="105">
        <v>0</v>
      </c>
      <c r="E118" s="105">
        <v>0</v>
      </c>
      <c r="F118" s="105">
        <v>0</v>
      </c>
      <c r="G118" s="105">
        <v>0</v>
      </c>
    </row>
    <row r="119" spans="2:7">
      <c r="B119" s="107" t="s">
        <v>780</v>
      </c>
      <c r="C119" s="106">
        <v>0</v>
      </c>
      <c r="D119" s="105">
        <v>0</v>
      </c>
      <c r="E119" s="105">
        <v>0</v>
      </c>
      <c r="F119" s="105">
        <v>0</v>
      </c>
      <c r="G119" s="105">
        <v>0</v>
      </c>
    </row>
    <row r="120" spans="2:7">
      <c r="B120" s="107" t="s">
        <v>783</v>
      </c>
      <c r="C120" s="106">
        <v>0</v>
      </c>
      <c r="D120" s="105">
        <v>0</v>
      </c>
      <c r="E120" s="105">
        <v>0</v>
      </c>
      <c r="F120" s="105">
        <v>0</v>
      </c>
      <c r="G120" s="105">
        <v>0</v>
      </c>
    </row>
    <row r="121" spans="2:7">
      <c r="B121" s="107" t="s">
        <v>786</v>
      </c>
      <c r="C121" s="106">
        <v>0</v>
      </c>
      <c r="D121" s="105">
        <v>0</v>
      </c>
      <c r="E121" s="105">
        <v>0</v>
      </c>
      <c r="F121" s="105">
        <v>0</v>
      </c>
      <c r="G121" s="105">
        <v>0</v>
      </c>
    </row>
    <row r="122" spans="2:7">
      <c r="B122" s="107" t="s">
        <v>789</v>
      </c>
      <c r="C122" s="106">
        <v>0</v>
      </c>
      <c r="D122" s="105">
        <v>0</v>
      </c>
      <c r="E122" s="105">
        <v>0</v>
      </c>
      <c r="F122" s="105">
        <v>0</v>
      </c>
      <c r="G122" s="105">
        <v>0</v>
      </c>
    </row>
    <row r="123" spans="2:7">
      <c r="B123" s="102" t="s">
        <v>141</v>
      </c>
      <c r="C123" s="106">
        <v>0</v>
      </c>
      <c r="D123" s="105">
        <v>0</v>
      </c>
      <c r="E123" s="105">
        <v>0</v>
      </c>
      <c r="F123" s="105">
        <v>0</v>
      </c>
      <c r="G123" s="105">
        <v>0</v>
      </c>
    </row>
    <row r="124" spans="2:7">
      <c r="B124" s="107" t="s">
        <v>141</v>
      </c>
      <c r="C124" s="106">
        <v>0</v>
      </c>
      <c r="D124" s="105">
        <v>0</v>
      </c>
      <c r="E124" s="105">
        <v>0</v>
      </c>
      <c r="F124" s="105">
        <v>0</v>
      </c>
      <c r="G124" s="105">
        <v>0</v>
      </c>
    </row>
    <row r="125" spans="2:7">
      <c r="B125" s="107" t="s">
        <v>792</v>
      </c>
      <c r="C125" s="106">
        <v>0</v>
      </c>
      <c r="D125" s="105">
        <v>0</v>
      </c>
      <c r="E125" s="105">
        <v>0</v>
      </c>
      <c r="F125" s="105">
        <v>0</v>
      </c>
      <c r="G125" s="105">
        <v>0</v>
      </c>
    </row>
    <row r="126" spans="2:7">
      <c r="B126" s="107" t="s">
        <v>795</v>
      </c>
      <c r="C126" s="106">
        <v>0</v>
      </c>
      <c r="D126" s="105">
        <v>0</v>
      </c>
      <c r="E126" s="105">
        <v>0</v>
      </c>
      <c r="F126" s="105">
        <v>0</v>
      </c>
      <c r="G126" s="105">
        <v>0</v>
      </c>
    </row>
    <row r="127" spans="2:7">
      <c r="B127" s="107" t="s">
        <v>797</v>
      </c>
      <c r="C127" s="106">
        <v>0</v>
      </c>
      <c r="D127" s="105">
        <v>0</v>
      </c>
      <c r="E127" s="105">
        <v>0</v>
      </c>
      <c r="F127" s="105">
        <v>0</v>
      </c>
      <c r="G127" s="105">
        <v>0</v>
      </c>
    </row>
    <row r="128" spans="2:7">
      <c r="B128" s="109" t="s">
        <v>4</v>
      </c>
      <c r="C128" s="106">
        <v>0</v>
      </c>
      <c r="D128" s="105">
        <v>0</v>
      </c>
      <c r="E128" s="105">
        <v>0</v>
      </c>
      <c r="F128" s="105">
        <v>0</v>
      </c>
      <c r="G128" s="105">
        <v>0</v>
      </c>
    </row>
    <row r="129" spans="2:7">
      <c r="B129" s="102" t="s">
        <v>4</v>
      </c>
      <c r="C129" s="106">
        <v>0</v>
      </c>
      <c r="D129" s="105">
        <v>0</v>
      </c>
      <c r="E129" s="105">
        <v>0</v>
      </c>
      <c r="F129" s="105">
        <v>0</v>
      </c>
      <c r="G129" s="105">
        <v>0</v>
      </c>
    </row>
    <row r="130" spans="2:7">
      <c r="B130" s="107" t="s">
        <v>4</v>
      </c>
      <c r="C130" s="106">
        <v>0</v>
      </c>
      <c r="D130" s="105">
        <v>0</v>
      </c>
      <c r="E130" s="105">
        <v>0</v>
      </c>
      <c r="F130" s="105">
        <v>0</v>
      </c>
      <c r="G130" s="105">
        <v>0</v>
      </c>
    </row>
    <row r="131" spans="2:7">
      <c r="B131" s="102" t="s">
        <v>148</v>
      </c>
      <c r="C131" s="106">
        <v>0</v>
      </c>
      <c r="D131" s="105">
        <v>0</v>
      </c>
      <c r="E131" s="105">
        <v>0</v>
      </c>
      <c r="F131" s="105">
        <v>0</v>
      </c>
      <c r="G131" s="105">
        <v>0</v>
      </c>
    </row>
    <row r="132" spans="2:7">
      <c r="B132" s="107" t="s">
        <v>148</v>
      </c>
      <c r="C132" s="106">
        <v>0</v>
      </c>
      <c r="D132" s="105">
        <v>0</v>
      </c>
      <c r="E132" s="105">
        <v>0</v>
      </c>
      <c r="F132" s="105">
        <v>0</v>
      </c>
      <c r="G132" s="105">
        <v>0</v>
      </c>
    </row>
    <row r="133" spans="2:7">
      <c r="B133" s="107" t="s">
        <v>801</v>
      </c>
      <c r="C133" s="106">
        <v>0</v>
      </c>
      <c r="D133" s="105">
        <v>0</v>
      </c>
      <c r="E133" s="105">
        <v>0</v>
      </c>
      <c r="F133" s="105">
        <v>0</v>
      </c>
      <c r="G133" s="105">
        <v>0</v>
      </c>
    </row>
    <row r="134" spans="2:7">
      <c r="B134" s="107" t="s">
        <v>803</v>
      </c>
      <c r="C134" s="106">
        <v>0</v>
      </c>
      <c r="D134" s="105">
        <v>0</v>
      </c>
      <c r="E134" s="105">
        <v>0</v>
      </c>
      <c r="F134" s="105">
        <v>0</v>
      </c>
      <c r="G134" s="105">
        <v>0</v>
      </c>
    </row>
    <row r="135" spans="2:7">
      <c r="B135" s="107" t="s">
        <v>805</v>
      </c>
      <c r="C135" s="106">
        <v>0</v>
      </c>
      <c r="D135" s="105">
        <v>0</v>
      </c>
      <c r="E135" s="105">
        <v>0</v>
      </c>
      <c r="F135" s="105">
        <v>0</v>
      </c>
      <c r="G135" s="105">
        <v>0</v>
      </c>
    </row>
    <row r="136" spans="2:7">
      <c r="B136" s="107" t="s">
        <v>807</v>
      </c>
      <c r="C136" s="106">
        <v>0</v>
      </c>
      <c r="D136" s="105">
        <v>0</v>
      </c>
      <c r="E136" s="105">
        <v>0</v>
      </c>
      <c r="F136" s="105">
        <v>0</v>
      </c>
      <c r="G136" s="105">
        <v>0</v>
      </c>
    </row>
    <row r="137" spans="2:7">
      <c r="B137" s="107" t="s">
        <v>809</v>
      </c>
      <c r="C137" s="106">
        <v>0</v>
      </c>
      <c r="D137" s="105">
        <v>0</v>
      </c>
      <c r="E137" s="105">
        <v>0</v>
      </c>
      <c r="F137" s="105">
        <v>0</v>
      </c>
      <c r="G137" s="105">
        <v>0</v>
      </c>
    </row>
    <row r="138" spans="2:7">
      <c r="B138" s="107" t="s">
        <v>811</v>
      </c>
      <c r="C138" s="106">
        <v>0</v>
      </c>
      <c r="D138" s="105">
        <v>0</v>
      </c>
      <c r="E138" s="105">
        <v>0</v>
      </c>
      <c r="F138" s="105">
        <v>0</v>
      </c>
      <c r="G138" s="105">
        <v>0</v>
      </c>
    </row>
    <row r="139" spans="2:7">
      <c r="B139" s="107" t="s">
        <v>813</v>
      </c>
      <c r="C139" s="106">
        <v>0</v>
      </c>
      <c r="D139" s="105">
        <v>0</v>
      </c>
      <c r="E139" s="105">
        <v>0</v>
      </c>
      <c r="F139" s="105">
        <v>0</v>
      </c>
      <c r="G139" s="105">
        <v>0</v>
      </c>
    </row>
    <row r="140" spans="2:7">
      <c r="B140" s="107" t="s">
        <v>815</v>
      </c>
      <c r="C140" s="106">
        <v>0</v>
      </c>
      <c r="D140" s="105">
        <v>0</v>
      </c>
      <c r="E140" s="105">
        <v>0</v>
      </c>
      <c r="F140" s="105">
        <v>0</v>
      </c>
      <c r="G140" s="105">
        <v>0</v>
      </c>
    </row>
    <row r="141" spans="2:7">
      <c r="B141" s="102" t="s">
        <v>577</v>
      </c>
      <c r="C141" s="106">
        <v>0</v>
      </c>
      <c r="D141" s="105">
        <v>0</v>
      </c>
      <c r="E141" s="105">
        <v>0</v>
      </c>
      <c r="F141" s="105">
        <v>0</v>
      </c>
      <c r="G141" s="105">
        <v>0</v>
      </c>
    </row>
    <row r="142" spans="2:7">
      <c r="B142" s="107" t="s">
        <v>577</v>
      </c>
      <c r="C142" s="106">
        <v>0</v>
      </c>
      <c r="D142" s="105">
        <v>0</v>
      </c>
      <c r="E142" s="105">
        <v>0</v>
      </c>
      <c r="F142" s="105">
        <v>0</v>
      </c>
      <c r="G142" s="105">
        <v>0</v>
      </c>
    </row>
    <row r="143" spans="2:7">
      <c r="B143" s="107" t="s">
        <v>817</v>
      </c>
      <c r="C143" s="106">
        <v>0</v>
      </c>
      <c r="D143" s="105">
        <v>0</v>
      </c>
      <c r="E143" s="105">
        <v>0</v>
      </c>
      <c r="F143" s="105">
        <v>0</v>
      </c>
      <c r="G143" s="105">
        <v>0</v>
      </c>
    </row>
    <row r="144" spans="2:7">
      <c r="B144" s="107" t="s">
        <v>819</v>
      </c>
      <c r="C144" s="106">
        <v>0</v>
      </c>
      <c r="D144" s="105">
        <v>0</v>
      </c>
      <c r="E144" s="105">
        <v>0</v>
      </c>
      <c r="F144" s="105">
        <v>0</v>
      </c>
      <c r="G144" s="105">
        <v>0</v>
      </c>
    </row>
    <row r="145" spans="2:7">
      <c r="B145" s="107" t="s">
        <v>821</v>
      </c>
      <c r="C145" s="106">
        <v>0</v>
      </c>
      <c r="D145" s="105">
        <v>0</v>
      </c>
      <c r="E145" s="105">
        <v>0</v>
      </c>
      <c r="F145" s="105">
        <v>0</v>
      </c>
      <c r="G145" s="105">
        <v>0</v>
      </c>
    </row>
    <row r="146" spans="2:7">
      <c r="B146" s="107" t="s">
        <v>823</v>
      </c>
      <c r="C146" s="106">
        <v>0</v>
      </c>
      <c r="D146" s="105">
        <v>0</v>
      </c>
      <c r="E146" s="105">
        <v>0</v>
      </c>
      <c r="F146" s="105">
        <v>0</v>
      </c>
      <c r="G146" s="105">
        <v>0</v>
      </c>
    </row>
    <row r="147" spans="2:7">
      <c r="B147" s="107" t="s">
        <v>825</v>
      </c>
      <c r="C147" s="106">
        <v>0</v>
      </c>
      <c r="D147" s="105">
        <v>0</v>
      </c>
      <c r="E147" s="105">
        <v>0</v>
      </c>
      <c r="F147" s="105">
        <v>0</v>
      </c>
      <c r="G147" s="105">
        <v>0</v>
      </c>
    </row>
    <row r="148" spans="2:7">
      <c r="B148" s="107" t="s">
        <v>827</v>
      </c>
      <c r="C148" s="106">
        <v>0</v>
      </c>
      <c r="D148" s="105">
        <v>0</v>
      </c>
      <c r="E148" s="105">
        <v>0</v>
      </c>
      <c r="F148" s="105">
        <v>0</v>
      </c>
      <c r="G148" s="105">
        <v>0</v>
      </c>
    </row>
    <row r="149" spans="2:7">
      <c r="B149" s="107" t="s">
        <v>829</v>
      </c>
      <c r="C149" s="106">
        <v>0</v>
      </c>
      <c r="D149" s="105">
        <v>0</v>
      </c>
      <c r="E149" s="105">
        <v>0</v>
      </c>
      <c r="F149" s="105">
        <v>0</v>
      </c>
      <c r="G149" s="105">
        <v>0</v>
      </c>
    </row>
    <row r="150" spans="2:7">
      <c r="B150" s="102" t="s">
        <v>165</v>
      </c>
      <c r="C150" s="106">
        <v>0</v>
      </c>
      <c r="D150" s="105">
        <v>0</v>
      </c>
      <c r="E150" s="105">
        <v>0</v>
      </c>
      <c r="F150" s="105">
        <v>0</v>
      </c>
      <c r="G150" s="105">
        <v>0</v>
      </c>
    </row>
    <row r="151" spans="2:7">
      <c r="B151" s="107" t="s">
        <v>165</v>
      </c>
      <c r="C151" s="106">
        <v>0</v>
      </c>
      <c r="D151" s="105">
        <v>0</v>
      </c>
      <c r="E151" s="105">
        <v>0</v>
      </c>
      <c r="F151" s="105">
        <v>0</v>
      </c>
      <c r="G151" s="105">
        <v>0</v>
      </c>
    </row>
    <row r="152" spans="2:7">
      <c r="B152" s="107" t="s">
        <v>831</v>
      </c>
      <c r="C152" s="106">
        <v>0</v>
      </c>
      <c r="D152" s="105">
        <v>0</v>
      </c>
      <c r="E152" s="105">
        <v>0</v>
      </c>
      <c r="F152" s="105">
        <v>0</v>
      </c>
      <c r="G152" s="105">
        <v>0</v>
      </c>
    </row>
    <row r="153" spans="2:7">
      <c r="B153" s="107" t="s">
        <v>833</v>
      </c>
      <c r="C153" s="106">
        <v>0</v>
      </c>
      <c r="D153" s="105">
        <v>0</v>
      </c>
      <c r="E153" s="105">
        <v>0</v>
      </c>
      <c r="F153" s="105">
        <v>0</v>
      </c>
      <c r="G153" s="105">
        <v>0</v>
      </c>
    </row>
    <row r="154" spans="2:7">
      <c r="B154" s="107" t="s">
        <v>835</v>
      </c>
      <c r="C154" s="106">
        <v>0</v>
      </c>
      <c r="D154" s="105">
        <v>0</v>
      </c>
      <c r="E154" s="105">
        <v>0</v>
      </c>
      <c r="F154" s="105">
        <v>0</v>
      </c>
      <c r="G154" s="105">
        <v>0</v>
      </c>
    </row>
    <row r="155" spans="2:7">
      <c r="B155" s="107" t="s">
        <v>837</v>
      </c>
      <c r="C155" s="106">
        <v>0</v>
      </c>
      <c r="D155" s="105">
        <v>0</v>
      </c>
      <c r="E155" s="105">
        <v>0</v>
      </c>
      <c r="F155" s="105">
        <v>0</v>
      </c>
      <c r="G155" s="105">
        <v>0</v>
      </c>
    </row>
    <row r="156" spans="2:7">
      <c r="B156" s="107" t="s">
        <v>839</v>
      </c>
      <c r="C156" s="106">
        <v>0</v>
      </c>
      <c r="D156" s="105">
        <v>0</v>
      </c>
      <c r="E156" s="105">
        <v>0</v>
      </c>
      <c r="F156" s="105">
        <v>0</v>
      </c>
      <c r="G156" s="105">
        <v>0</v>
      </c>
    </row>
    <row r="157" spans="2:7">
      <c r="B157" s="102" t="s">
        <v>584</v>
      </c>
      <c r="C157" s="106">
        <v>0</v>
      </c>
      <c r="D157" s="105">
        <v>0</v>
      </c>
      <c r="E157" s="105">
        <v>0</v>
      </c>
      <c r="F157" s="105">
        <v>0</v>
      </c>
      <c r="G157" s="105">
        <v>0</v>
      </c>
    </row>
    <row r="158" spans="2:7">
      <c r="B158" s="107" t="s">
        <v>584</v>
      </c>
      <c r="C158" s="106">
        <v>0</v>
      </c>
      <c r="D158" s="105">
        <v>0</v>
      </c>
      <c r="E158" s="105">
        <v>0</v>
      </c>
      <c r="F158" s="105">
        <v>0</v>
      </c>
      <c r="G158" s="105">
        <v>0</v>
      </c>
    </row>
    <row r="159" spans="2:7">
      <c r="B159" s="107" t="s">
        <v>841</v>
      </c>
      <c r="C159" s="106">
        <v>0</v>
      </c>
      <c r="D159" s="105">
        <v>0</v>
      </c>
      <c r="E159" s="105">
        <v>0</v>
      </c>
      <c r="F159" s="105">
        <v>0</v>
      </c>
      <c r="G159" s="105">
        <v>0</v>
      </c>
    </row>
    <row r="160" spans="2:7">
      <c r="B160" s="107" t="s">
        <v>843</v>
      </c>
      <c r="C160" s="106">
        <v>0</v>
      </c>
      <c r="D160" s="105">
        <v>0</v>
      </c>
      <c r="E160" s="105">
        <v>0</v>
      </c>
      <c r="F160" s="105">
        <v>0</v>
      </c>
      <c r="G160" s="105">
        <v>0</v>
      </c>
    </row>
    <row r="161" spans="2:7">
      <c r="B161" s="107" t="s">
        <v>845</v>
      </c>
      <c r="C161" s="106">
        <v>0</v>
      </c>
      <c r="D161" s="105">
        <v>0</v>
      </c>
      <c r="E161" s="105">
        <v>0</v>
      </c>
      <c r="F161" s="105">
        <v>0</v>
      </c>
      <c r="G161" s="105">
        <v>0</v>
      </c>
    </row>
    <row r="162" spans="2:7">
      <c r="B162" s="102" t="s">
        <v>175</v>
      </c>
      <c r="C162" s="106">
        <v>0</v>
      </c>
      <c r="D162" s="105">
        <v>0</v>
      </c>
      <c r="E162" s="105">
        <v>0</v>
      </c>
      <c r="F162" s="105">
        <v>0</v>
      </c>
      <c r="G162" s="105">
        <v>0</v>
      </c>
    </row>
    <row r="163" spans="2:7">
      <c r="B163" s="107" t="s">
        <v>175</v>
      </c>
      <c r="C163" s="106">
        <v>0</v>
      </c>
      <c r="D163" s="105">
        <v>0</v>
      </c>
      <c r="E163" s="105">
        <v>0</v>
      </c>
      <c r="F163" s="105">
        <v>0</v>
      </c>
      <c r="G163" s="105">
        <v>0</v>
      </c>
    </row>
    <row r="164" spans="2:7">
      <c r="B164" s="107" t="s">
        <v>847</v>
      </c>
      <c r="C164" s="106">
        <v>0</v>
      </c>
      <c r="D164" s="105">
        <v>0</v>
      </c>
      <c r="E164" s="105">
        <v>0</v>
      </c>
      <c r="F164" s="105">
        <v>0</v>
      </c>
      <c r="G164" s="105">
        <v>0</v>
      </c>
    </row>
    <row r="165" spans="2:7">
      <c r="B165" s="102" t="s">
        <v>178</v>
      </c>
      <c r="C165" s="106">
        <v>0</v>
      </c>
      <c r="D165" s="105">
        <v>0</v>
      </c>
      <c r="E165" s="105">
        <v>0</v>
      </c>
      <c r="F165" s="105">
        <v>0</v>
      </c>
      <c r="G165" s="105">
        <v>0</v>
      </c>
    </row>
    <row r="166" spans="2:7">
      <c r="B166" s="107" t="s">
        <v>178</v>
      </c>
      <c r="C166" s="106">
        <v>0</v>
      </c>
      <c r="D166" s="105">
        <v>0</v>
      </c>
      <c r="E166" s="105">
        <v>0</v>
      </c>
      <c r="F166" s="105">
        <v>0</v>
      </c>
      <c r="G166" s="105">
        <v>0</v>
      </c>
    </row>
    <row r="167" spans="2:7">
      <c r="B167" s="107" t="s">
        <v>849</v>
      </c>
      <c r="C167" s="106">
        <v>0</v>
      </c>
      <c r="D167" s="105">
        <v>0</v>
      </c>
      <c r="E167" s="105">
        <v>0</v>
      </c>
      <c r="F167" s="105">
        <v>0</v>
      </c>
      <c r="G167" s="105">
        <v>0</v>
      </c>
    </row>
    <row r="168" spans="2:7">
      <c r="B168" s="107" t="s">
        <v>851</v>
      </c>
      <c r="C168" s="106">
        <v>0</v>
      </c>
      <c r="D168" s="105">
        <v>0</v>
      </c>
      <c r="E168" s="105">
        <v>0</v>
      </c>
      <c r="F168" s="105">
        <v>0</v>
      </c>
      <c r="G168" s="105">
        <v>0</v>
      </c>
    </row>
    <row r="169" spans="2:7">
      <c r="B169" s="107" t="s">
        <v>853</v>
      </c>
      <c r="C169" s="106">
        <v>0</v>
      </c>
      <c r="D169" s="105">
        <v>0</v>
      </c>
      <c r="E169" s="105">
        <v>0</v>
      </c>
      <c r="F169" s="105">
        <v>0</v>
      </c>
      <c r="G169" s="105">
        <v>0</v>
      </c>
    </row>
    <row r="170" spans="2:7">
      <c r="B170" s="109" t="s">
        <v>5</v>
      </c>
      <c r="C170" s="106">
        <v>0</v>
      </c>
      <c r="D170" s="105">
        <v>0</v>
      </c>
      <c r="E170" s="105">
        <v>0</v>
      </c>
      <c r="F170" s="105">
        <v>0</v>
      </c>
      <c r="G170" s="105">
        <v>0</v>
      </c>
    </row>
    <row r="171" spans="2:7">
      <c r="B171" s="102" t="s">
        <v>5</v>
      </c>
      <c r="C171" s="106">
        <v>0</v>
      </c>
      <c r="D171" s="105">
        <v>0</v>
      </c>
      <c r="E171" s="105">
        <v>0</v>
      </c>
      <c r="F171" s="105">
        <v>0</v>
      </c>
      <c r="G171" s="105">
        <v>0</v>
      </c>
    </row>
    <row r="172" spans="2:7">
      <c r="B172" s="107" t="s">
        <v>5</v>
      </c>
      <c r="C172" s="106">
        <v>0</v>
      </c>
      <c r="D172" s="105">
        <v>0</v>
      </c>
      <c r="E172" s="105">
        <v>0</v>
      </c>
      <c r="F172" s="105">
        <v>0</v>
      </c>
      <c r="G172" s="105">
        <v>0</v>
      </c>
    </row>
    <row r="173" spans="2:7">
      <c r="B173" s="102" t="s">
        <v>183</v>
      </c>
      <c r="C173" s="106">
        <v>0</v>
      </c>
      <c r="D173" s="105">
        <v>0</v>
      </c>
      <c r="E173" s="105">
        <v>0</v>
      </c>
      <c r="F173" s="105">
        <v>0</v>
      </c>
      <c r="G173" s="105">
        <v>0</v>
      </c>
    </row>
    <row r="174" spans="2:7">
      <c r="B174" s="107" t="s">
        <v>183</v>
      </c>
      <c r="C174" s="106">
        <v>0</v>
      </c>
      <c r="D174" s="105">
        <v>0</v>
      </c>
      <c r="E174" s="105">
        <v>0</v>
      </c>
      <c r="F174" s="105">
        <v>0</v>
      </c>
      <c r="G174" s="105">
        <v>0</v>
      </c>
    </row>
    <row r="175" spans="2:7">
      <c r="B175" s="107" t="s">
        <v>855</v>
      </c>
      <c r="C175" s="106">
        <v>0</v>
      </c>
      <c r="D175" s="105">
        <v>0</v>
      </c>
      <c r="E175" s="105">
        <v>0</v>
      </c>
      <c r="F175" s="105">
        <v>0</v>
      </c>
      <c r="G175" s="105">
        <v>0</v>
      </c>
    </row>
    <row r="176" spans="2:7">
      <c r="B176" s="107" t="s">
        <v>857</v>
      </c>
      <c r="C176" s="106">
        <v>0</v>
      </c>
      <c r="D176" s="105">
        <v>0</v>
      </c>
      <c r="E176" s="105">
        <v>0</v>
      </c>
      <c r="F176" s="105">
        <v>0</v>
      </c>
      <c r="G176" s="105">
        <v>0</v>
      </c>
    </row>
    <row r="177" spans="2:7">
      <c r="B177" s="107" t="s">
        <v>892</v>
      </c>
      <c r="C177" s="106">
        <v>0</v>
      </c>
      <c r="D177" s="105">
        <v>0</v>
      </c>
      <c r="E177" s="105">
        <v>0</v>
      </c>
      <c r="F177" s="105">
        <v>0</v>
      </c>
      <c r="G177" s="105">
        <v>0</v>
      </c>
    </row>
    <row r="178" spans="2:7">
      <c r="B178" s="107" t="s">
        <v>894</v>
      </c>
      <c r="C178" s="106">
        <v>0</v>
      </c>
      <c r="D178" s="105">
        <v>0</v>
      </c>
      <c r="E178" s="105">
        <v>0</v>
      </c>
      <c r="F178" s="105">
        <v>0</v>
      </c>
      <c r="G178" s="105">
        <v>0</v>
      </c>
    </row>
    <row r="179" spans="2:7">
      <c r="B179" s="107" t="s">
        <v>896</v>
      </c>
      <c r="C179" s="106">
        <v>0</v>
      </c>
      <c r="D179" s="105">
        <v>0</v>
      </c>
      <c r="E179" s="105">
        <v>0</v>
      </c>
      <c r="F179" s="105">
        <v>0</v>
      </c>
      <c r="G179" s="105">
        <v>0</v>
      </c>
    </row>
    <row r="180" spans="2:7">
      <c r="B180" s="107" t="s">
        <v>898</v>
      </c>
      <c r="C180" s="106">
        <v>0</v>
      </c>
      <c r="D180" s="105">
        <v>0</v>
      </c>
      <c r="E180" s="105">
        <v>0</v>
      </c>
      <c r="F180" s="105">
        <v>0</v>
      </c>
      <c r="G180" s="105">
        <v>0</v>
      </c>
    </row>
    <row r="181" spans="2:7">
      <c r="B181" s="107" t="s">
        <v>900</v>
      </c>
      <c r="C181" s="106">
        <v>0</v>
      </c>
      <c r="D181" s="105">
        <v>0</v>
      </c>
      <c r="E181" s="105">
        <v>0</v>
      </c>
      <c r="F181" s="105">
        <v>0</v>
      </c>
      <c r="G181" s="105">
        <v>0</v>
      </c>
    </row>
    <row r="182" spans="2:7">
      <c r="B182" s="107" t="s">
        <v>902</v>
      </c>
      <c r="C182" s="106">
        <v>0</v>
      </c>
      <c r="D182" s="105">
        <v>0</v>
      </c>
      <c r="E182" s="105">
        <v>0</v>
      </c>
      <c r="F182" s="105">
        <v>0</v>
      </c>
      <c r="G182" s="105">
        <v>0</v>
      </c>
    </row>
    <row r="183" spans="2:7">
      <c r="B183" s="107" t="s">
        <v>904</v>
      </c>
      <c r="C183" s="106">
        <v>0</v>
      </c>
      <c r="D183" s="105">
        <v>0</v>
      </c>
      <c r="E183" s="105">
        <v>0</v>
      </c>
      <c r="F183" s="105">
        <v>0</v>
      </c>
      <c r="G183" s="105">
        <v>0</v>
      </c>
    </row>
    <row r="184" spans="2:7">
      <c r="B184" s="107" t="s">
        <v>906</v>
      </c>
      <c r="C184" s="106">
        <v>0</v>
      </c>
      <c r="D184" s="105">
        <v>0</v>
      </c>
      <c r="E184" s="105">
        <v>0</v>
      </c>
      <c r="F184" s="105">
        <v>0</v>
      </c>
      <c r="G184" s="105">
        <v>0</v>
      </c>
    </row>
    <row r="185" spans="2:7">
      <c r="B185" s="107" t="s">
        <v>908</v>
      </c>
      <c r="C185" s="106">
        <v>0</v>
      </c>
      <c r="D185" s="105">
        <v>0</v>
      </c>
      <c r="E185" s="105">
        <v>0</v>
      </c>
      <c r="F185" s="105">
        <v>0</v>
      </c>
      <c r="G185" s="105">
        <v>0</v>
      </c>
    </row>
    <row r="186" spans="2:7">
      <c r="B186" s="107" t="s">
        <v>910</v>
      </c>
      <c r="C186" s="106">
        <v>0</v>
      </c>
      <c r="D186" s="105">
        <v>0</v>
      </c>
      <c r="E186" s="105">
        <v>0</v>
      </c>
      <c r="F186" s="105">
        <v>0</v>
      </c>
      <c r="G186" s="105">
        <v>0</v>
      </c>
    </row>
    <row r="187" spans="2:7">
      <c r="B187" s="102" t="s">
        <v>188</v>
      </c>
      <c r="C187" s="106">
        <v>0</v>
      </c>
      <c r="D187" s="105">
        <v>0</v>
      </c>
      <c r="E187" s="105">
        <v>0</v>
      </c>
      <c r="F187" s="105">
        <v>0</v>
      </c>
      <c r="G187" s="105">
        <v>0</v>
      </c>
    </row>
    <row r="188" spans="2:7">
      <c r="B188" s="107" t="s">
        <v>188</v>
      </c>
      <c r="C188" s="106">
        <v>0</v>
      </c>
      <c r="D188" s="105">
        <v>0</v>
      </c>
      <c r="E188" s="105">
        <v>0</v>
      </c>
      <c r="F188" s="105">
        <v>0</v>
      </c>
      <c r="G188" s="105">
        <v>0</v>
      </c>
    </row>
    <row r="189" spans="2:7">
      <c r="B189" s="107" t="s">
        <v>859</v>
      </c>
      <c r="C189" s="106">
        <v>0</v>
      </c>
      <c r="D189" s="105">
        <v>0</v>
      </c>
      <c r="E189" s="105">
        <v>0</v>
      </c>
      <c r="F189" s="105">
        <v>0</v>
      </c>
      <c r="G189" s="105">
        <v>0</v>
      </c>
    </row>
    <row r="190" spans="2:7">
      <c r="B190" s="107" t="s">
        <v>862</v>
      </c>
      <c r="C190" s="106">
        <v>0</v>
      </c>
      <c r="D190" s="105">
        <v>0</v>
      </c>
      <c r="E190" s="105">
        <v>0</v>
      </c>
      <c r="F190" s="105">
        <v>0</v>
      </c>
      <c r="G190" s="105">
        <v>0</v>
      </c>
    </row>
    <row r="191" spans="2:7">
      <c r="B191" s="107" t="s">
        <v>864</v>
      </c>
      <c r="C191" s="106">
        <v>0</v>
      </c>
      <c r="D191" s="105">
        <v>0</v>
      </c>
      <c r="E191" s="105">
        <v>0</v>
      </c>
      <c r="F191" s="105">
        <v>0</v>
      </c>
      <c r="G191" s="105">
        <v>0</v>
      </c>
    </row>
    <row r="192" spans="2:7">
      <c r="B192" s="107" t="s">
        <v>866</v>
      </c>
      <c r="C192" s="106">
        <v>0</v>
      </c>
      <c r="D192" s="105">
        <v>0</v>
      </c>
      <c r="E192" s="105">
        <v>0</v>
      </c>
      <c r="F192" s="105">
        <v>0</v>
      </c>
      <c r="G192" s="105">
        <v>0</v>
      </c>
    </row>
    <row r="193" spans="2:7">
      <c r="B193" s="107" t="s">
        <v>868</v>
      </c>
      <c r="C193" s="106">
        <v>0</v>
      </c>
      <c r="D193" s="105">
        <v>0</v>
      </c>
      <c r="E193" s="105">
        <v>0</v>
      </c>
      <c r="F193" s="105">
        <v>0</v>
      </c>
      <c r="G193" s="105">
        <v>0</v>
      </c>
    </row>
    <row r="194" spans="2:7">
      <c r="B194" s="107" t="s">
        <v>870</v>
      </c>
      <c r="C194" s="106">
        <v>0</v>
      </c>
      <c r="D194" s="105">
        <v>0</v>
      </c>
      <c r="E194" s="105">
        <v>0</v>
      </c>
      <c r="F194" s="105">
        <v>0</v>
      </c>
      <c r="G194" s="105">
        <v>0</v>
      </c>
    </row>
    <row r="195" spans="2:7">
      <c r="B195" s="102" t="s">
        <v>196</v>
      </c>
      <c r="C195" s="106">
        <v>0</v>
      </c>
      <c r="D195" s="105">
        <v>0</v>
      </c>
      <c r="E195" s="105">
        <v>0</v>
      </c>
      <c r="F195" s="105">
        <v>0</v>
      </c>
      <c r="G195" s="105">
        <v>0</v>
      </c>
    </row>
    <row r="196" spans="2:7">
      <c r="B196" s="107" t="s">
        <v>196</v>
      </c>
      <c r="C196" s="106">
        <v>0</v>
      </c>
      <c r="D196" s="105">
        <v>0</v>
      </c>
      <c r="E196" s="105">
        <v>0</v>
      </c>
      <c r="F196" s="105">
        <v>0</v>
      </c>
      <c r="G196" s="105">
        <v>0</v>
      </c>
    </row>
    <row r="197" spans="2:7">
      <c r="B197" s="107" t="s">
        <v>872</v>
      </c>
      <c r="C197" s="106">
        <v>0</v>
      </c>
      <c r="D197" s="105">
        <v>0</v>
      </c>
      <c r="E197" s="105">
        <v>0</v>
      </c>
      <c r="F197" s="105">
        <v>0</v>
      </c>
      <c r="G197" s="105">
        <v>0</v>
      </c>
    </row>
    <row r="198" spans="2:7">
      <c r="B198" s="107" t="s">
        <v>874</v>
      </c>
      <c r="C198" s="106">
        <v>0</v>
      </c>
      <c r="D198" s="105">
        <v>0</v>
      </c>
      <c r="E198" s="105">
        <v>0</v>
      </c>
      <c r="F198" s="105">
        <v>0</v>
      </c>
      <c r="G198" s="105">
        <v>0</v>
      </c>
    </row>
    <row r="199" spans="2:7">
      <c r="B199" s="107" t="s">
        <v>876</v>
      </c>
      <c r="C199" s="106">
        <v>0</v>
      </c>
      <c r="D199" s="105">
        <v>0</v>
      </c>
      <c r="E199" s="105">
        <v>0</v>
      </c>
      <c r="F199" s="105">
        <v>0</v>
      </c>
      <c r="G199" s="105">
        <v>0</v>
      </c>
    </row>
    <row r="200" spans="2:7">
      <c r="B200" s="102" t="s">
        <v>200</v>
      </c>
      <c r="C200" s="106">
        <v>0</v>
      </c>
      <c r="D200" s="105">
        <v>0</v>
      </c>
      <c r="E200" s="105">
        <v>0</v>
      </c>
      <c r="F200" s="105">
        <v>0</v>
      </c>
      <c r="G200" s="105">
        <v>0</v>
      </c>
    </row>
    <row r="201" spans="2:7">
      <c r="B201" s="107" t="s">
        <v>200</v>
      </c>
      <c r="C201" s="106">
        <v>0</v>
      </c>
      <c r="D201" s="105">
        <v>0</v>
      </c>
      <c r="E201" s="105">
        <v>0</v>
      </c>
      <c r="F201" s="105">
        <v>0</v>
      </c>
      <c r="G201" s="105">
        <v>0</v>
      </c>
    </row>
    <row r="202" spans="2:7">
      <c r="B202" s="107" t="s">
        <v>878</v>
      </c>
      <c r="C202" s="106">
        <v>0</v>
      </c>
      <c r="D202" s="105">
        <v>0</v>
      </c>
      <c r="E202" s="105">
        <v>0</v>
      </c>
      <c r="F202" s="105">
        <v>0</v>
      </c>
      <c r="G202" s="105">
        <v>0</v>
      </c>
    </row>
    <row r="203" spans="2:7">
      <c r="B203" s="102" t="s">
        <v>202</v>
      </c>
      <c r="C203" s="106">
        <v>0</v>
      </c>
      <c r="D203" s="105">
        <v>0</v>
      </c>
      <c r="E203" s="105">
        <v>0</v>
      </c>
      <c r="F203" s="105">
        <v>0</v>
      </c>
      <c r="G203" s="105">
        <v>0</v>
      </c>
    </row>
    <row r="204" spans="2:7">
      <c r="B204" s="107" t="s">
        <v>202</v>
      </c>
      <c r="C204" s="106">
        <v>0</v>
      </c>
      <c r="D204" s="105">
        <v>0</v>
      </c>
      <c r="E204" s="105">
        <v>0</v>
      </c>
      <c r="F204" s="105">
        <v>0</v>
      </c>
      <c r="G204" s="105">
        <v>0</v>
      </c>
    </row>
    <row r="205" spans="2:7">
      <c r="B205" s="107" t="s">
        <v>880</v>
      </c>
      <c r="C205" s="106">
        <v>0</v>
      </c>
      <c r="D205" s="105">
        <v>0</v>
      </c>
      <c r="E205" s="105">
        <v>0</v>
      </c>
      <c r="F205" s="105">
        <v>0</v>
      </c>
      <c r="G205" s="105">
        <v>0</v>
      </c>
    </row>
    <row r="206" spans="2:7">
      <c r="B206" s="107" t="s">
        <v>882</v>
      </c>
      <c r="C206" s="106">
        <v>0</v>
      </c>
      <c r="D206" s="105">
        <v>0</v>
      </c>
      <c r="E206" s="105">
        <v>0</v>
      </c>
      <c r="F206" s="105">
        <v>0</v>
      </c>
      <c r="G206" s="105">
        <v>0</v>
      </c>
    </row>
    <row r="207" spans="2:7">
      <c r="B207" s="102" t="s">
        <v>205</v>
      </c>
      <c r="C207" s="106">
        <v>0</v>
      </c>
      <c r="D207" s="105">
        <v>0</v>
      </c>
      <c r="E207" s="105">
        <v>0</v>
      </c>
      <c r="F207" s="105">
        <v>0</v>
      </c>
      <c r="G207" s="105">
        <v>0</v>
      </c>
    </row>
    <row r="208" spans="2:7">
      <c r="B208" s="107" t="s">
        <v>205</v>
      </c>
      <c r="C208" s="106">
        <v>0</v>
      </c>
      <c r="D208" s="105">
        <v>0</v>
      </c>
      <c r="E208" s="105">
        <v>0</v>
      </c>
      <c r="F208" s="105">
        <v>0</v>
      </c>
      <c r="G208" s="105">
        <v>0</v>
      </c>
    </row>
    <row r="209" spans="2:7">
      <c r="B209" s="107" t="s">
        <v>884</v>
      </c>
      <c r="C209" s="106">
        <v>0</v>
      </c>
      <c r="D209" s="105">
        <v>0</v>
      </c>
      <c r="E209" s="105">
        <v>0</v>
      </c>
      <c r="F209" s="105">
        <v>0</v>
      </c>
      <c r="G209" s="105">
        <v>0</v>
      </c>
    </row>
    <row r="210" spans="2:7">
      <c r="B210" s="107" t="s">
        <v>886</v>
      </c>
      <c r="C210" s="106">
        <v>0</v>
      </c>
      <c r="D210" s="105">
        <v>0</v>
      </c>
      <c r="E210" s="105">
        <v>0</v>
      </c>
      <c r="F210" s="105">
        <v>0</v>
      </c>
      <c r="G210" s="105">
        <v>0</v>
      </c>
    </row>
    <row r="211" spans="2:7">
      <c r="B211" s="102" t="s">
        <v>208</v>
      </c>
      <c r="C211" s="106">
        <v>0</v>
      </c>
      <c r="D211" s="105">
        <v>0</v>
      </c>
      <c r="E211" s="105">
        <v>0</v>
      </c>
      <c r="F211" s="105">
        <v>0</v>
      </c>
      <c r="G211" s="105">
        <v>0</v>
      </c>
    </row>
    <row r="212" spans="2:7">
      <c r="B212" s="107" t="s">
        <v>208</v>
      </c>
      <c r="C212" s="106">
        <v>0</v>
      </c>
      <c r="D212" s="105">
        <v>0</v>
      </c>
      <c r="E212" s="105">
        <v>0</v>
      </c>
      <c r="F212" s="105">
        <v>0</v>
      </c>
      <c r="G212" s="105">
        <v>0</v>
      </c>
    </row>
    <row r="213" spans="2:7">
      <c r="B213" s="107" t="s">
        <v>888</v>
      </c>
      <c r="C213" s="106">
        <v>0</v>
      </c>
      <c r="D213" s="105">
        <v>0</v>
      </c>
      <c r="E213" s="105">
        <v>0</v>
      </c>
      <c r="F213" s="105">
        <v>0</v>
      </c>
      <c r="G213" s="105">
        <v>0</v>
      </c>
    </row>
    <row r="214" spans="2:7">
      <c r="B214" s="107" t="s">
        <v>890</v>
      </c>
      <c r="C214" s="106">
        <v>0</v>
      </c>
      <c r="D214" s="105">
        <v>0</v>
      </c>
      <c r="E214" s="105">
        <v>0</v>
      </c>
      <c r="F214" s="105">
        <v>0</v>
      </c>
      <c r="G214" s="105">
        <v>0</v>
      </c>
    </row>
    <row r="215" spans="2:7">
      <c r="B215" s="109" t="s">
        <v>6</v>
      </c>
      <c r="C215" s="106">
        <v>0</v>
      </c>
      <c r="D215" s="105">
        <v>0</v>
      </c>
      <c r="E215" s="105">
        <v>0</v>
      </c>
      <c r="F215" s="105">
        <v>0</v>
      </c>
      <c r="G215" s="105">
        <v>0</v>
      </c>
    </row>
    <row r="216" spans="2:7">
      <c r="B216" s="102" t="s">
        <v>6</v>
      </c>
      <c r="C216" s="106">
        <v>0</v>
      </c>
      <c r="D216" s="105">
        <v>0</v>
      </c>
      <c r="E216" s="105">
        <v>0</v>
      </c>
      <c r="F216" s="105">
        <v>0</v>
      </c>
      <c r="G216" s="105">
        <v>0</v>
      </c>
    </row>
    <row r="217" spans="2:7">
      <c r="B217" s="107" t="s">
        <v>6</v>
      </c>
      <c r="C217" s="106">
        <v>0</v>
      </c>
      <c r="D217" s="105">
        <v>0</v>
      </c>
      <c r="E217" s="105">
        <v>0</v>
      </c>
      <c r="F217" s="105">
        <v>0</v>
      </c>
      <c r="G217" s="105">
        <v>0</v>
      </c>
    </row>
    <row r="218" spans="2:7">
      <c r="B218" s="102" t="s">
        <v>226</v>
      </c>
      <c r="C218" s="106">
        <v>0</v>
      </c>
      <c r="D218" s="105">
        <v>0</v>
      </c>
      <c r="E218" s="105">
        <v>0</v>
      </c>
      <c r="F218" s="105">
        <v>0</v>
      </c>
      <c r="G218" s="105">
        <v>0</v>
      </c>
    </row>
    <row r="219" spans="2:7">
      <c r="B219" s="107" t="s">
        <v>226</v>
      </c>
      <c r="C219" s="106">
        <v>0</v>
      </c>
      <c r="D219" s="105">
        <v>0</v>
      </c>
      <c r="E219" s="105">
        <v>0</v>
      </c>
      <c r="F219" s="105">
        <v>0</v>
      </c>
      <c r="G219" s="105">
        <v>0</v>
      </c>
    </row>
    <row r="220" spans="2:7">
      <c r="B220" s="107" t="s">
        <v>227</v>
      </c>
      <c r="C220" s="106">
        <v>0</v>
      </c>
      <c r="D220" s="105">
        <v>0</v>
      </c>
      <c r="E220" s="105">
        <v>0</v>
      </c>
      <c r="F220" s="105">
        <v>0</v>
      </c>
      <c r="G220" s="105">
        <v>0</v>
      </c>
    </row>
    <row r="221" spans="2:7">
      <c r="B221" s="107" t="s">
        <v>228</v>
      </c>
      <c r="C221" s="106">
        <v>0</v>
      </c>
      <c r="D221" s="105">
        <v>0</v>
      </c>
      <c r="E221" s="105">
        <v>0</v>
      </c>
      <c r="F221" s="105">
        <v>0</v>
      </c>
      <c r="G221" s="105">
        <v>0</v>
      </c>
    </row>
    <row r="222" spans="2:7">
      <c r="B222" s="107" t="s">
        <v>229</v>
      </c>
      <c r="C222" s="106">
        <v>0</v>
      </c>
      <c r="D222" s="105">
        <v>0</v>
      </c>
      <c r="E222" s="105">
        <v>0</v>
      </c>
      <c r="F222" s="105">
        <v>0</v>
      </c>
      <c r="G222" s="105">
        <v>0</v>
      </c>
    </row>
    <row r="223" spans="2:7">
      <c r="B223" s="107" t="s">
        <v>230</v>
      </c>
      <c r="C223" s="106">
        <v>0</v>
      </c>
      <c r="D223" s="105">
        <v>0</v>
      </c>
      <c r="E223" s="105">
        <v>0</v>
      </c>
      <c r="F223" s="105">
        <v>0</v>
      </c>
      <c r="G223" s="105">
        <v>0</v>
      </c>
    </row>
    <row r="224" spans="2:7">
      <c r="B224" s="107" t="s">
        <v>231</v>
      </c>
      <c r="C224" s="106">
        <v>0</v>
      </c>
      <c r="D224" s="105">
        <v>0</v>
      </c>
      <c r="E224" s="105">
        <v>0</v>
      </c>
      <c r="F224" s="105">
        <v>0</v>
      </c>
      <c r="G224" s="105">
        <v>0</v>
      </c>
    </row>
    <row r="225" spans="2:7">
      <c r="B225" s="107" t="s">
        <v>917</v>
      </c>
      <c r="C225" s="106">
        <v>0</v>
      </c>
      <c r="D225" s="105">
        <v>0</v>
      </c>
      <c r="E225" s="105">
        <v>0</v>
      </c>
      <c r="F225" s="105">
        <v>0</v>
      </c>
      <c r="G225" s="105">
        <v>0</v>
      </c>
    </row>
    <row r="226" spans="2:7">
      <c r="B226" s="102" t="s">
        <v>233</v>
      </c>
      <c r="C226" s="106">
        <v>0</v>
      </c>
      <c r="D226" s="105">
        <v>0</v>
      </c>
      <c r="E226" s="105">
        <v>0</v>
      </c>
      <c r="F226" s="105">
        <v>0</v>
      </c>
      <c r="G226" s="105">
        <v>0</v>
      </c>
    </row>
    <row r="227" spans="2:7">
      <c r="B227" s="107" t="s">
        <v>233</v>
      </c>
      <c r="C227" s="106">
        <v>0</v>
      </c>
      <c r="D227" s="105">
        <v>0</v>
      </c>
      <c r="E227" s="105">
        <v>0</v>
      </c>
      <c r="F227" s="105">
        <v>0</v>
      </c>
      <c r="G227" s="105">
        <v>0</v>
      </c>
    </row>
    <row r="228" spans="2:7">
      <c r="B228" s="107" t="s">
        <v>919</v>
      </c>
      <c r="C228" s="106">
        <v>0</v>
      </c>
      <c r="D228" s="105">
        <v>0</v>
      </c>
      <c r="E228" s="105">
        <v>0</v>
      </c>
      <c r="F228" s="105">
        <v>0</v>
      </c>
      <c r="G228" s="105">
        <v>0</v>
      </c>
    </row>
    <row r="229" spans="2:7">
      <c r="B229" s="107" t="s">
        <v>921</v>
      </c>
      <c r="C229" s="106">
        <v>0</v>
      </c>
      <c r="D229" s="105">
        <v>0</v>
      </c>
      <c r="E229" s="105">
        <v>0</v>
      </c>
      <c r="F229" s="105">
        <v>0</v>
      </c>
      <c r="G229" s="105">
        <v>0</v>
      </c>
    </row>
    <row r="230" spans="2:7">
      <c r="B230" s="107" t="s">
        <v>923</v>
      </c>
      <c r="C230" s="106">
        <v>0</v>
      </c>
      <c r="D230" s="105">
        <v>0</v>
      </c>
      <c r="E230" s="105">
        <v>0</v>
      </c>
      <c r="F230" s="105">
        <v>0</v>
      </c>
      <c r="G230" s="105">
        <v>0</v>
      </c>
    </row>
    <row r="231" spans="2:7">
      <c r="B231" s="107" t="s">
        <v>925</v>
      </c>
      <c r="C231" s="106">
        <v>0</v>
      </c>
      <c r="D231" s="105">
        <v>0</v>
      </c>
      <c r="E231" s="105">
        <v>0</v>
      </c>
      <c r="F231" s="105">
        <v>0</v>
      </c>
      <c r="G231" s="105">
        <v>0</v>
      </c>
    </row>
    <row r="232" spans="2:7">
      <c r="B232" s="107" t="s">
        <v>927</v>
      </c>
      <c r="C232" s="106">
        <v>0</v>
      </c>
      <c r="D232" s="105">
        <v>0</v>
      </c>
      <c r="E232" s="105">
        <v>0</v>
      </c>
      <c r="F232" s="105">
        <v>0</v>
      </c>
      <c r="G232" s="105">
        <v>0</v>
      </c>
    </row>
    <row r="233" spans="2:7">
      <c r="B233" s="107" t="s">
        <v>929</v>
      </c>
      <c r="C233" s="106">
        <v>0</v>
      </c>
      <c r="D233" s="105">
        <v>0</v>
      </c>
      <c r="E233" s="105">
        <v>0</v>
      </c>
      <c r="F233" s="105">
        <v>0</v>
      </c>
      <c r="G233" s="105">
        <v>0</v>
      </c>
    </row>
    <row r="234" spans="2:7">
      <c r="B234" s="107" t="s">
        <v>931</v>
      </c>
      <c r="C234" s="106">
        <v>0</v>
      </c>
      <c r="D234" s="105">
        <v>0</v>
      </c>
      <c r="E234" s="105">
        <v>0</v>
      </c>
      <c r="F234" s="105">
        <v>0</v>
      </c>
      <c r="G234" s="105">
        <v>0</v>
      </c>
    </row>
    <row r="235" spans="2:7">
      <c r="B235" s="107" t="s">
        <v>933</v>
      </c>
      <c r="C235" s="106">
        <v>0</v>
      </c>
      <c r="D235" s="105">
        <v>0</v>
      </c>
      <c r="E235" s="105">
        <v>0</v>
      </c>
      <c r="F235" s="105">
        <v>0</v>
      </c>
      <c r="G235" s="105">
        <v>0</v>
      </c>
    </row>
    <row r="236" spans="2:7">
      <c r="B236" s="102" t="s">
        <v>242</v>
      </c>
      <c r="C236" s="106">
        <v>0</v>
      </c>
      <c r="D236" s="105">
        <v>0</v>
      </c>
      <c r="E236" s="105">
        <v>0</v>
      </c>
      <c r="F236" s="105">
        <v>0</v>
      </c>
      <c r="G236" s="105">
        <v>0</v>
      </c>
    </row>
    <row r="237" spans="2:7">
      <c r="B237" s="107" t="s">
        <v>242</v>
      </c>
      <c r="C237" s="106">
        <v>0</v>
      </c>
      <c r="D237" s="105">
        <v>0</v>
      </c>
      <c r="E237" s="105">
        <v>0</v>
      </c>
      <c r="F237" s="105">
        <v>0</v>
      </c>
      <c r="G237" s="105">
        <v>0</v>
      </c>
    </row>
    <row r="238" spans="2:7">
      <c r="B238" s="107" t="s">
        <v>935</v>
      </c>
      <c r="C238" s="106">
        <v>0</v>
      </c>
      <c r="D238" s="105">
        <v>0</v>
      </c>
      <c r="E238" s="105">
        <v>0</v>
      </c>
      <c r="F238" s="105">
        <v>0</v>
      </c>
      <c r="G238" s="105">
        <v>0</v>
      </c>
    </row>
    <row r="239" spans="2:7">
      <c r="B239" s="107" t="s">
        <v>937</v>
      </c>
      <c r="C239" s="106">
        <v>0</v>
      </c>
      <c r="D239" s="105">
        <v>0</v>
      </c>
      <c r="E239" s="105">
        <v>0</v>
      </c>
      <c r="F239" s="105">
        <v>0</v>
      </c>
      <c r="G239" s="105">
        <v>0</v>
      </c>
    </row>
    <row r="240" spans="2:7">
      <c r="B240" s="107" t="s">
        <v>939</v>
      </c>
      <c r="C240" s="106">
        <v>0</v>
      </c>
      <c r="D240" s="105">
        <v>0</v>
      </c>
      <c r="E240" s="105">
        <v>0</v>
      </c>
      <c r="F240" s="105">
        <v>0</v>
      </c>
      <c r="G240" s="105">
        <v>0</v>
      </c>
    </row>
    <row r="241" spans="2:7">
      <c r="B241" s="102" t="s">
        <v>246</v>
      </c>
      <c r="C241" s="106">
        <v>0</v>
      </c>
      <c r="D241" s="105">
        <v>0</v>
      </c>
      <c r="E241" s="105">
        <v>0</v>
      </c>
      <c r="F241" s="105">
        <v>0</v>
      </c>
      <c r="G241" s="105">
        <v>0</v>
      </c>
    </row>
    <row r="242" spans="2:7">
      <c r="B242" s="107" t="s">
        <v>246</v>
      </c>
      <c r="C242" s="106">
        <v>0</v>
      </c>
      <c r="D242" s="105">
        <v>0</v>
      </c>
      <c r="E242" s="105">
        <v>0</v>
      </c>
      <c r="F242" s="105">
        <v>0</v>
      </c>
      <c r="G242" s="105">
        <v>0</v>
      </c>
    </row>
    <row r="243" spans="2:7">
      <c r="B243" s="107" t="s">
        <v>941</v>
      </c>
      <c r="C243" s="106">
        <v>0</v>
      </c>
      <c r="D243" s="105">
        <v>0</v>
      </c>
      <c r="E243" s="105">
        <v>0</v>
      </c>
      <c r="F243" s="105">
        <v>0</v>
      </c>
      <c r="G243" s="105">
        <v>0</v>
      </c>
    </row>
    <row r="244" spans="2:7">
      <c r="B244" s="107" t="s">
        <v>943</v>
      </c>
      <c r="C244" s="106">
        <v>0</v>
      </c>
      <c r="D244" s="105">
        <v>0</v>
      </c>
      <c r="E244" s="105">
        <v>0</v>
      </c>
      <c r="F244" s="105">
        <v>0</v>
      </c>
      <c r="G244" s="105">
        <v>0</v>
      </c>
    </row>
    <row r="245" spans="2:7">
      <c r="B245" s="107" t="s">
        <v>945</v>
      </c>
      <c r="C245" s="106">
        <v>0</v>
      </c>
      <c r="D245" s="105">
        <v>0</v>
      </c>
      <c r="E245" s="105">
        <v>0</v>
      </c>
      <c r="F245" s="105">
        <v>0</v>
      </c>
      <c r="G245" s="105">
        <v>0</v>
      </c>
    </row>
    <row r="246" spans="2:7">
      <c r="B246" s="107" t="s">
        <v>947</v>
      </c>
      <c r="C246" s="106">
        <v>0</v>
      </c>
      <c r="D246" s="105">
        <v>0</v>
      </c>
      <c r="E246" s="105">
        <v>0</v>
      </c>
      <c r="F246" s="105">
        <v>0</v>
      </c>
      <c r="G246" s="105">
        <v>0</v>
      </c>
    </row>
    <row r="247" spans="2:7">
      <c r="B247" s="107" t="s">
        <v>949</v>
      </c>
      <c r="C247" s="106">
        <v>0</v>
      </c>
      <c r="D247" s="105">
        <v>0</v>
      </c>
      <c r="E247" s="105">
        <v>0</v>
      </c>
      <c r="F247" s="105">
        <v>0</v>
      </c>
      <c r="G247" s="105">
        <v>0</v>
      </c>
    </row>
    <row r="248" spans="2:7">
      <c r="B248" s="109" t="s">
        <v>7</v>
      </c>
      <c r="C248" s="106">
        <v>0</v>
      </c>
      <c r="D248" s="105">
        <v>0</v>
      </c>
      <c r="E248" s="105">
        <v>0</v>
      </c>
      <c r="F248" s="105">
        <v>0</v>
      </c>
      <c r="G248" s="105">
        <v>0</v>
      </c>
    </row>
    <row r="249" spans="2:7">
      <c r="B249" s="102" t="s">
        <v>7</v>
      </c>
      <c r="C249" s="106">
        <v>0</v>
      </c>
      <c r="D249" s="105">
        <v>0</v>
      </c>
      <c r="E249" s="105">
        <v>0</v>
      </c>
      <c r="F249" s="105">
        <v>0</v>
      </c>
      <c r="G249" s="105">
        <v>0</v>
      </c>
    </row>
    <row r="250" spans="2:7">
      <c r="B250" s="107" t="s">
        <v>7</v>
      </c>
      <c r="C250" s="106">
        <v>0</v>
      </c>
      <c r="D250" s="105">
        <v>0</v>
      </c>
      <c r="E250" s="105">
        <v>0</v>
      </c>
      <c r="F250" s="105">
        <v>0</v>
      </c>
      <c r="G250" s="105">
        <v>0</v>
      </c>
    </row>
    <row r="251" spans="2:7">
      <c r="B251" s="102" t="s">
        <v>252</v>
      </c>
      <c r="C251" s="106">
        <v>0</v>
      </c>
      <c r="D251" s="105">
        <v>0</v>
      </c>
      <c r="E251" s="105">
        <v>0</v>
      </c>
      <c r="F251" s="105">
        <v>0</v>
      </c>
      <c r="G251" s="105">
        <v>0</v>
      </c>
    </row>
    <row r="252" spans="2:7">
      <c r="B252" s="107" t="s">
        <v>252</v>
      </c>
      <c r="C252" s="106">
        <v>0</v>
      </c>
      <c r="D252" s="105">
        <v>0</v>
      </c>
      <c r="E252" s="105">
        <v>0</v>
      </c>
      <c r="F252" s="105">
        <v>0</v>
      </c>
      <c r="G252" s="105">
        <v>0</v>
      </c>
    </row>
    <row r="253" spans="2:7">
      <c r="B253" s="107" t="s">
        <v>951</v>
      </c>
      <c r="C253" s="106">
        <v>0</v>
      </c>
      <c r="D253" s="105">
        <v>0</v>
      </c>
      <c r="E253" s="105">
        <v>0</v>
      </c>
      <c r="F253" s="105">
        <v>0</v>
      </c>
      <c r="G253" s="105">
        <v>0</v>
      </c>
    </row>
    <row r="254" spans="2:7">
      <c r="B254" s="107" t="s">
        <v>953</v>
      </c>
      <c r="C254" s="106">
        <v>0</v>
      </c>
      <c r="D254" s="105">
        <v>0</v>
      </c>
      <c r="E254" s="105">
        <v>0</v>
      </c>
      <c r="F254" s="105">
        <v>0</v>
      </c>
      <c r="G254" s="105">
        <v>0</v>
      </c>
    </row>
    <row r="255" spans="2:7">
      <c r="B255" s="107" t="s">
        <v>984</v>
      </c>
      <c r="C255" s="106">
        <v>0</v>
      </c>
      <c r="D255" s="105">
        <v>0</v>
      </c>
      <c r="E255" s="105">
        <v>0</v>
      </c>
      <c r="F255" s="105">
        <v>0</v>
      </c>
      <c r="G255" s="105">
        <v>0</v>
      </c>
    </row>
    <row r="256" spans="2:7">
      <c r="B256" s="107" t="s">
        <v>986</v>
      </c>
      <c r="C256" s="106">
        <v>0</v>
      </c>
      <c r="D256" s="105">
        <v>0</v>
      </c>
      <c r="E256" s="105">
        <v>0</v>
      </c>
      <c r="F256" s="105">
        <v>0</v>
      </c>
      <c r="G256" s="105">
        <v>0</v>
      </c>
    </row>
    <row r="257" spans="2:7">
      <c r="B257" s="107" t="s">
        <v>988</v>
      </c>
      <c r="C257" s="106">
        <v>0</v>
      </c>
      <c r="D257" s="105">
        <v>0</v>
      </c>
      <c r="E257" s="105">
        <v>0</v>
      </c>
      <c r="F257" s="105">
        <v>0</v>
      </c>
      <c r="G257" s="105">
        <v>0</v>
      </c>
    </row>
    <row r="258" spans="2:7">
      <c r="B258" s="107" t="s">
        <v>990</v>
      </c>
      <c r="C258" s="106">
        <v>0</v>
      </c>
      <c r="D258" s="105">
        <v>0</v>
      </c>
      <c r="E258" s="105">
        <v>0</v>
      </c>
      <c r="F258" s="105">
        <v>0</v>
      </c>
      <c r="G258" s="105">
        <v>0</v>
      </c>
    </row>
    <row r="259" spans="2:7">
      <c r="B259" s="102" t="s">
        <v>255</v>
      </c>
      <c r="C259" s="106">
        <v>0</v>
      </c>
      <c r="D259" s="105">
        <v>0</v>
      </c>
      <c r="E259" s="105">
        <v>0</v>
      </c>
      <c r="F259" s="105">
        <v>0</v>
      </c>
      <c r="G259" s="105">
        <v>0</v>
      </c>
    </row>
    <row r="260" spans="2:7">
      <c r="B260" s="107" t="s">
        <v>255</v>
      </c>
      <c r="C260" s="106">
        <v>0</v>
      </c>
      <c r="D260" s="105">
        <v>0</v>
      </c>
      <c r="E260" s="105">
        <v>0</v>
      </c>
      <c r="F260" s="105">
        <v>0</v>
      </c>
      <c r="G260" s="105">
        <v>0</v>
      </c>
    </row>
    <row r="261" spans="2:7">
      <c r="B261" s="107" t="s">
        <v>955</v>
      </c>
      <c r="C261" s="106">
        <v>0</v>
      </c>
      <c r="D261" s="105">
        <v>0</v>
      </c>
      <c r="E261" s="105">
        <v>0</v>
      </c>
      <c r="F261" s="105">
        <v>0</v>
      </c>
      <c r="G261" s="105">
        <v>0</v>
      </c>
    </row>
    <row r="262" spans="2:7">
      <c r="B262" s="107" t="s">
        <v>957</v>
      </c>
      <c r="C262" s="106">
        <v>0</v>
      </c>
      <c r="D262" s="105">
        <v>0</v>
      </c>
      <c r="E262" s="105">
        <v>0</v>
      </c>
      <c r="F262" s="105">
        <v>0</v>
      </c>
      <c r="G262" s="105">
        <v>0</v>
      </c>
    </row>
    <row r="263" spans="2:7">
      <c r="B263" s="102" t="s">
        <v>258</v>
      </c>
      <c r="C263" s="106">
        <v>0</v>
      </c>
      <c r="D263" s="105">
        <v>0</v>
      </c>
      <c r="E263" s="105">
        <v>0</v>
      </c>
      <c r="F263" s="105">
        <v>0</v>
      </c>
      <c r="G263" s="105">
        <v>0</v>
      </c>
    </row>
    <row r="264" spans="2:7">
      <c r="B264" s="107" t="s">
        <v>258</v>
      </c>
      <c r="C264" s="106">
        <v>0</v>
      </c>
      <c r="D264" s="105">
        <v>0</v>
      </c>
      <c r="E264" s="105">
        <v>0</v>
      </c>
      <c r="F264" s="105">
        <v>0</v>
      </c>
      <c r="G264" s="105">
        <v>0</v>
      </c>
    </row>
    <row r="265" spans="2:7">
      <c r="B265" s="107" t="s">
        <v>959</v>
      </c>
      <c r="C265" s="106">
        <v>0</v>
      </c>
      <c r="D265" s="105">
        <v>0</v>
      </c>
      <c r="E265" s="105">
        <v>0</v>
      </c>
      <c r="F265" s="105">
        <v>0</v>
      </c>
      <c r="G265" s="105">
        <v>0</v>
      </c>
    </row>
    <row r="266" spans="2:7">
      <c r="B266" s="107" t="s">
        <v>961</v>
      </c>
      <c r="C266" s="106">
        <v>0</v>
      </c>
      <c r="D266" s="105">
        <v>0</v>
      </c>
      <c r="E266" s="105">
        <v>0</v>
      </c>
      <c r="F266" s="105">
        <v>0</v>
      </c>
      <c r="G266" s="105">
        <v>0</v>
      </c>
    </row>
    <row r="267" spans="2:7">
      <c r="B267" s="102" t="s">
        <v>262</v>
      </c>
      <c r="C267" s="106">
        <v>0</v>
      </c>
      <c r="D267" s="105">
        <v>0</v>
      </c>
      <c r="E267" s="105">
        <v>0</v>
      </c>
      <c r="F267" s="105">
        <v>0</v>
      </c>
      <c r="G267" s="105">
        <v>0</v>
      </c>
    </row>
    <row r="268" spans="2:7">
      <c r="B268" s="107" t="s">
        <v>262</v>
      </c>
      <c r="C268" s="106">
        <v>0</v>
      </c>
      <c r="D268" s="105">
        <v>0</v>
      </c>
      <c r="E268" s="105">
        <v>0</v>
      </c>
      <c r="F268" s="105">
        <v>0</v>
      </c>
      <c r="G268" s="105">
        <v>0</v>
      </c>
    </row>
    <row r="269" spans="2:7">
      <c r="B269" s="107" t="s">
        <v>963</v>
      </c>
      <c r="C269" s="106">
        <v>0</v>
      </c>
      <c r="D269" s="105">
        <v>0</v>
      </c>
      <c r="E269" s="105">
        <v>0</v>
      </c>
      <c r="F269" s="105">
        <v>0</v>
      </c>
      <c r="G269" s="105">
        <v>0</v>
      </c>
    </row>
    <row r="270" spans="2:7">
      <c r="B270" s="107" t="s">
        <v>264</v>
      </c>
      <c r="C270" s="106">
        <v>0</v>
      </c>
      <c r="D270" s="105">
        <v>0</v>
      </c>
      <c r="E270" s="105">
        <v>0</v>
      </c>
      <c r="F270" s="105">
        <v>0</v>
      </c>
      <c r="G270" s="105">
        <v>0</v>
      </c>
    </row>
    <row r="271" spans="2:7">
      <c r="B271" s="102" t="s">
        <v>265</v>
      </c>
      <c r="C271" s="106">
        <v>0</v>
      </c>
      <c r="D271" s="105">
        <v>0</v>
      </c>
      <c r="E271" s="105">
        <v>0</v>
      </c>
      <c r="F271" s="105">
        <v>0</v>
      </c>
      <c r="G271" s="105">
        <v>0</v>
      </c>
    </row>
    <row r="272" spans="2:7">
      <c r="B272" s="107" t="s">
        <v>265</v>
      </c>
      <c r="C272" s="106">
        <v>0</v>
      </c>
      <c r="D272" s="105">
        <v>0</v>
      </c>
      <c r="E272" s="105">
        <v>0</v>
      </c>
      <c r="F272" s="105">
        <v>0</v>
      </c>
      <c r="G272" s="105">
        <v>0</v>
      </c>
    </row>
    <row r="273" spans="2:7">
      <c r="B273" s="107" t="s">
        <v>966</v>
      </c>
      <c r="C273" s="106">
        <v>0</v>
      </c>
      <c r="D273" s="105">
        <v>0</v>
      </c>
      <c r="E273" s="105">
        <v>0</v>
      </c>
      <c r="F273" s="105">
        <v>0</v>
      </c>
      <c r="G273" s="105">
        <v>0</v>
      </c>
    </row>
    <row r="274" spans="2:7">
      <c r="B274" s="107" t="s">
        <v>968</v>
      </c>
      <c r="C274" s="106">
        <v>0</v>
      </c>
      <c r="D274" s="105">
        <v>0</v>
      </c>
      <c r="E274" s="105">
        <v>0</v>
      </c>
      <c r="F274" s="105">
        <v>0</v>
      </c>
      <c r="G274" s="105">
        <v>0</v>
      </c>
    </row>
    <row r="275" spans="2:7">
      <c r="B275" s="107" t="s">
        <v>970</v>
      </c>
      <c r="C275" s="106">
        <v>0</v>
      </c>
      <c r="D275" s="105">
        <v>0</v>
      </c>
      <c r="E275" s="105">
        <v>0</v>
      </c>
      <c r="F275" s="105">
        <v>0</v>
      </c>
      <c r="G275" s="105">
        <v>0</v>
      </c>
    </row>
    <row r="276" spans="2:7">
      <c r="B276" s="107" t="s">
        <v>972</v>
      </c>
      <c r="C276" s="106">
        <v>0</v>
      </c>
      <c r="D276" s="105">
        <v>0</v>
      </c>
      <c r="E276" s="105">
        <v>0</v>
      </c>
      <c r="F276" s="105">
        <v>0</v>
      </c>
      <c r="G276" s="105">
        <v>0</v>
      </c>
    </row>
    <row r="277" spans="2:7">
      <c r="B277" s="107" t="s">
        <v>974</v>
      </c>
      <c r="C277" s="106">
        <v>0</v>
      </c>
      <c r="D277" s="105">
        <v>0</v>
      </c>
      <c r="E277" s="105">
        <v>0</v>
      </c>
      <c r="F277" s="105">
        <v>0</v>
      </c>
      <c r="G277" s="105">
        <v>0</v>
      </c>
    </row>
    <row r="278" spans="2:7">
      <c r="B278" s="102" t="s">
        <v>271</v>
      </c>
      <c r="C278" s="106">
        <v>0</v>
      </c>
      <c r="D278" s="105">
        <v>0</v>
      </c>
      <c r="E278" s="105">
        <v>0</v>
      </c>
      <c r="F278" s="105">
        <v>0</v>
      </c>
      <c r="G278" s="105">
        <v>0</v>
      </c>
    </row>
    <row r="279" spans="2:7">
      <c r="B279" s="107" t="s">
        <v>271</v>
      </c>
      <c r="C279" s="106">
        <v>0</v>
      </c>
      <c r="D279" s="105">
        <v>0</v>
      </c>
      <c r="E279" s="105">
        <v>0</v>
      </c>
      <c r="F279" s="105">
        <v>0</v>
      </c>
      <c r="G279" s="105">
        <v>0</v>
      </c>
    </row>
    <row r="280" spans="2:7">
      <c r="B280" s="107" t="s">
        <v>976</v>
      </c>
      <c r="C280" s="106">
        <v>0</v>
      </c>
      <c r="D280" s="105">
        <v>0</v>
      </c>
      <c r="E280" s="105">
        <v>0</v>
      </c>
      <c r="F280" s="105">
        <v>0</v>
      </c>
      <c r="G280" s="105">
        <v>0</v>
      </c>
    </row>
    <row r="281" spans="2:7">
      <c r="B281" s="107" t="s">
        <v>978</v>
      </c>
      <c r="C281" s="106">
        <v>0</v>
      </c>
      <c r="D281" s="105">
        <v>0</v>
      </c>
      <c r="E281" s="105">
        <v>0</v>
      </c>
      <c r="F281" s="105">
        <v>0</v>
      </c>
      <c r="G281" s="105">
        <v>0</v>
      </c>
    </row>
    <row r="282" spans="2:7">
      <c r="B282" s="102" t="s">
        <v>274</v>
      </c>
      <c r="C282" s="106">
        <v>0</v>
      </c>
      <c r="D282" s="105">
        <v>0</v>
      </c>
      <c r="E282" s="105">
        <v>0</v>
      </c>
      <c r="F282" s="105">
        <v>0</v>
      </c>
      <c r="G282" s="105">
        <v>0</v>
      </c>
    </row>
    <row r="283" spans="2:7">
      <c r="B283" s="107" t="s">
        <v>274</v>
      </c>
      <c r="C283" s="106">
        <v>0</v>
      </c>
      <c r="D283" s="105">
        <v>0</v>
      </c>
      <c r="E283" s="105">
        <v>0</v>
      </c>
      <c r="F283" s="105">
        <v>0</v>
      </c>
      <c r="G283" s="105">
        <v>0</v>
      </c>
    </row>
    <row r="284" spans="2:7">
      <c r="B284" s="107" t="s">
        <v>980</v>
      </c>
      <c r="C284" s="106">
        <v>0</v>
      </c>
      <c r="D284" s="105">
        <v>0</v>
      </c>
      <c r="E284" s="105">
        <v>0</v>
      </c>
      <c r="F284" s="105">
        <v>0</v>
      </c>
      <c r="G284" s="105">
        <v>0</v>
      </c>
    </row>
    <row r="285" spans="2:7">
      <c r="B285" s="107" t="s">
        <v>982</v>
      </c>
      <c r="C285" s="106">
        <v>0</v>
      </c>
      <c r="D285" s="105">
        <v>0</v>
      </c>
      <c r="E285" s="105">
        <v>0</v>
      </c>
      <c r="F285" s="105">
        <v>0</v>
      </c>
      <c r="G285" s="105">
        <v>0</v>
      </c>
    </row>
    <row r="286" spans="2:7">
      <c r="B286" s="109" t="s">
        <v>8</v>
      </c>
      <c r="C286" s="106">
        <v>0</v>
      </c>
      <c r="D286" s="105">
        <v>0</v>
      </c>
      <c r="E286" s="105">
        <v>0</v>
      </c>
      <c r="F286" s="105">
        <v>0</v>
      </c>
      <c r="G286" s="105">
        <v>0</v>
      </c>
    </row>
    <row r="287" spans="2:7">
      <c r="B287" s="102" t="s">
        <v>8</v>
      </c>
      <c r="C287" s="106">
        <v>0</v>
      </c>
      <c r="D287" s="105">
        <v>0</v>
      </c>
      <c r="E287" s="105">
        <v>0</v>
      </c>
      <c r="F287" s="105">
        <v>0</v>
      </c>
      <c r="G287" s="105">
        <v>0</v>
      </c>
    </row>
    <row r="288" spans="2:7">
      <c r="B288" s="107" t="s">
        <v>8</v>
      </c>
      <c r="C288" s="106">
        <v>0</v>
      </c>
      <c r="D288" s="105">
        <v>0</v>
      </c>
      <c r="E288" s="105">
        <v>0</v>
      </c>
      <c r="F288" s="105">
        <v>0</v>
      </c>
      <c r="G288" s="105">
        <v>0</v>
      </c>
    </row>
    <row r="289" spans="2:7">
      <c r="B289" s="102" t="s">
        <v>285</v>
      </c>
      <c r="C289" s="106">
        <v>0</v>
      </c>
      <c r="D289" s="105">
        <v>0</v>
      </c>
      <c r="E289" s="105">
        <v>0</v>
      </c>
      <c r="F289" s="105">
        <v>0</v>
      </c>
      <c r="G289" s="105">
        <v>0</v>
      </c>
    </row>
    <row r="290" spans="2:7">
      <c r="B290" s="107" t="s">
        <v>285</v>
      </c>
      <c r="C290" s="106">
        <v>0</v>
      </c>
      <c r="D290" s="105">
        <v>0</v>
      </c>
      <c r="E290" s="105">
        <v>0</v>
      </c>
      <c r="F290" s="105">
        <v>0</v>
      </c>
      <c r="G290" s="105">
        <v>0</v>
      </c>
    </row>
    <row r="291" spans="2:7">
      <c r="B291" s="107" t="s">
        <v>992</v>
      </c>
      <c r="C291" s="106">
        <v>0</v>
      </c>
      <c r="D291" s="105">
        <v>0</v>
      </c>
      <c r="E291" s="105">
        <v>0</v>
      </c>
      <c r="F291" s="105">
        <v>0</v>
      </c>
      <c r="G291" s="105">
        <v>0</v>
      </c>
    </row>
    <row r="292" spans="2:7">
      <c r="B292" s="107" t="s">
        <v>1010</v>
      </c>
      <c r="C292" s="106">
        <v>0</v>
      </c>
      <c r="D292" s="105">
        <v>0</v>
      </c>
      <c r="E292" s="105">
        <v>0</v>
      </c>
      <c r="F292" s="105">
        <v>0</v>
      </c>
      <c r="G292" s="105">
        <v>0</v>
      </c>
    </row>
    <row r="293" spans="2:7">
      <c r="B293" s="107" t="s">
        <v>1012</v>
      </c>
      <c r="C293" s="106">
        <v>0</v>
      </c>
      <c r="D293" s="105">
        <v>0</v>
      </c>
      <c r="E293" s="105">
        <v>0</v>
      </c>
      <c r="F293" s="105">
        <v>0</v>
      </c>
      <c r="G293" s="105">
        <v>0</v>
      </c>
    </row>
    <row r="294" spans="2:7">
      <c r="B294" s="107" t="s">
        <v>994</v>
      </c>
      <c r="C294" s="106">
        <v>0</v>
      </c>
      <c r="D294" s="105">
        <v>0</v>
      </c>
      <c r="E294" s="105">
        <v>0</v>
      </c>
      <c r="F294" s="105">
        <v>0</v>
      </c>
      <c r="G294" s="105">
        <v>0</v>
      </c>
    </row>
    <row r="295" spans="2:7">
      <c r="B295" s="107" t="s">
        <v>996</v>
      </c>
      <c r="C295" s="106">
        <v>0</v>
      </c>
      <c r="D295" s="105">
        <v>0</v>
      </c>
      <c r="E295" s="105">
        <v>0</v>
      </c>
      <c r="F295" s="105">
        <v>0</v>
      </c>
      <c r="G295" s="105">
        <v>0</v>
      </c>
    </row>
    <row r="296" spans="2:7">
      <c r="B296" s="107" t="s">
        <v>998</v>
      </c>
      <c r="C296" s="106">
        <v>0</v>
      </c>
      <c r="D296" s="105">
        <v>0</v>
      </c>
      <c r="E296" s="105">
        <v>0</v>
      </c>
      <c r="F296" s="105">
        <v>0</v>
      </c>
      <c r="G296" s="105">
        <v>0</v>
      </c>
    </row>
    <row r="297" spans="2:7">
      <c r="B297" s="107" t="s">
        <v>1000</v>
      </c>
      <c r="C297" s="106">
        <v>0</v>
      </c>
      <c r="D297" s="105">
        <v>0</v>
      </c>
      <c r="E297" s="105">
        <v>0</v>
      </c>
      <c r="F297" s="105">
        <v>0</v>
      </c>
      <c r="G297" s="105">
        <v>0</v>
      </c>
    </row>
    <row r="298" spans="2:7">
      <c r="B298" s="107" t="s">
        <v>1002</v>
      </c>
      <c r="C298" s="106">
        <v>0</v>
      </c>
      <c r="D298" s="105">
        <v>0</v>
      </c>
      <c r="E298" s="105">
        <v>0</v>
      </c>
      <c r="F298" s="105">
        <v>0</v>
      </c>
      <c r="G298" s="105">
        <v>0</v>
      </c>
    </row>
    <row r="299" spans="2:7">
      <c r="B299" s="107" t="s">
        <v>1004</v>
      </c>
      <c r="C299" s="106">
        <v>0</v>
      </c>
      <c r="D299" s="105">
        <v>0</v>
      </c>
      <c r="E299" s="105">
        <v>0</v>
      </c>
      <c r="F299" s="105">
        <v>0</v>
      </c>
      <c r="G299" s="105">
        <v>0</v>
      </c>
    </row>
    <row r="300" spans="2:7">
      <c r="B300" s="107" t="s">
        <v>1006</v>
      </c>
      <c r="C300" s="106">
        <v>0</v>
      </c>
      <c r="D300" s="105">
        <v>0</v>
      </c>
      <c r="E300" s="105">
        <v>0</v>
      </c>
      <c r="F300" s="105">
        <v>0</v>
      </c>
      <c r="G300" s="105">
        <v>0</v>
      </c>
    </row>
    <row r="301" spans="2:7">
      <c r="B301" s="107" t="s">
        <v>1008</v>
      </c>
      <c r="C301" s="106">
        <v>0</v>
      </c>
      <c r="D301" s="105">
        <v>0</v>
      </c>
      <c r="E301" s="105">
        <v>0</v>
      </c>
      <c r="F301" s="105">
        <v>0</v>
      </c>
      <c r="G301" s="105">
        <v>0</v>
      </c>
    </row>
    <row r="302" spans="2:7">
      <c r="B302" s="107" t="s">
        <v>1014</v>
      </c>
      <c r="C302" s="106">
        <v>0</v>
      </c>
      <c r="D302" s="105">
        <v>0</v>
      </c>
      <c r="E302" s="105">
        <v>0</v>
      </c>
      <c r="F302" s="105">
        <v>0</v>
      </c>
      <c r="G302" s="105">
        <v>0</v>
      </c>
    </row>
    <row r="303" spans="2:7">
      <c r="B303" s="102" t="s">
        <v>298</v>
      </c>
      <c r="C303" s="106">
        <v>0</v>
      </c>
      <c r="D303" s="105">
        <v>0</v>
      </c>
      <c r="E303" s="105">
        <v>0</v>
      </c>
      <c r="F303" s="105">
        <v>0</v>
      </c>
      <c r="G303" s="105">
        <v>0</v>
      </c>
    </row>
    <row r="304" spans="2:7">
      <c r="B304" s="107" t="s">
        <v>298</v>
      </c>
      <c r="C304" s="106">
        <v>0</v>
      </c>
      <c r="D304" s="105">
        <v>0</v>
      </c>
      <c r="E304" s="105">
        <v>0</v>
      </c>
      <c r="F304" s="105">
        <v>0</v>
      </c>
      <c r="G304" s="105">
        <v>0</v>
      </c>
    </row>
    <row r="305" spans="2:7">
      <c r="B305" s="107" t="s">
        <v>1016</v>
      </c>
      <c r="C305" s="106">
        <v>0</v>
      </c>
      <c r="D305" s="105">
        <v>0</v>
      </c>
      <c r="E305" s="105">
        <v>0</v>
      </c>
      <c r="F305" s="105">
        <v>0</v>
      </c>
      <c r="G305" s="105">
        <v>0</v>
      </c>
    </row>
    <row r="306" spans="2:7">
      <c r="B306" s="107" t="s">
        <v>1034</v>
      </c>
      <c r="C306" s="106">
        <v>0</v>
      </c>
      <c r="D306" s="105">
        <v>0</v>
      </c>
      <c r="E306" s="105">
        <v>0</v>
      </c>
      <c r="F306" s="105">
        <v>0</v>
      </c>
      <c r="G306" s="105">
        <v>0</v>
      </c>
    </row>
    <row r="307" spans="2:7">
      <c r="B307" s="107" t="s">
        <v>1036</v>
      </c>
      <c r="C307" s="106">
        <v>0</v>
      </c>
      <c r="D307" s="105">
        <v>0</v>
      </c>
      <c r="E307" s="105">
        <v>0</v>
      </c>
      <c r="F307" s="105">
        <v>0</v>
      </c>
      <c r="G307" s="105">
        <v>0</v>
      </c>
    </row>
    <row r="308" spans="2:7">
      <c r="B308" s="107" t="s">
        <v>1038</v>
      </c>
      <c r="C308" s="106">
        <v>0</v>
      </c>
      <c r="D308" s="105">
        <v>0</v>
      </c>
      <c r="E308" s="105">
        <v>0</v>
      </c>
      <c r="F308" s="105">
        <v>0</v>
      </c>
      <c r="G308" s="105">
        <v>0</v>
      </c>
    </row>
    <row r="309" spans="2:7">
      <c r="B309" s="107" t="s">
        <v>1018</v>
      </c>
      <c r="C309" s="106">
        <v>0</v>
      </c>
      <c r="D309" s="105">
        <v>0</v>
      </c>
      <c r="E309" s="105">
        <v>0</v>
      </c>
      <c r="F309" s="105">
        <v>0</v>
      </c>
      <c r="G309" s="105">
        <v>0</v>
      </c>
    </row>
    <row r="310" spans="2:7">
      <c r="B310" s="107" t="s">
        <v>1020</v>
      </c>
      <c r="C310" s="106">
        <v>0</v>
      </c>
      <c r="D310" s="105">
        <v>0</v>
      </c>
      <c r="E310" s="105">
        <v>0</v>
      </c>
      <c r="F310" s="105">
        <v>0</v>
      </c>
      <c r="G310" s="105">
        <v>0</v>
      </c>
    </row>
    <row r="311" spans="2:7">
      <c r="B311" s="107" t="s">
        <v>1022</v>
      </c>
      <c r="C311" s="106">
        <v>0</v>
      </c>
      <c r="D311" s="105">
        <v>0</v>
      </c>
      <c r="E311" s="105">
        <v>0</v>
      </c>
      <c r="F311" s="105">
        <v>0</v>
      </c>
      <c r="G311" s="105">
        <v>0</v>
      </c>
    </row>
    <row r="312" spans="2:7">
      <c r="B312" s="107" t="s">
        <v>1024</v>
      </c>
      <c r="C312" s="106">
        <v>0</v>
      </c>
      <c r="D312" s="105">
        <v>0</v>
      </c>
      <c r="E312" s="105">
        <v>0</v>
      </c>
      <c r="F312" s="105">
        <v>0</v>
      </c>
      <c r="G312" s="105">
        <v>0</v>
      </c>
    </row>
    <row r="313" spans="2:7">
      <c r="B313" s="107" t="s">
        <v>1026</v>
      </c>
      <c r="C313" s="106">
        <v>0</v>
      </c>
      <c r="D313" s="105">
        <v>0</v>
      </c>
      <c r="E313" s="105">
        <v>0</v>
      </c>
      <c r="F313" s="105">
        <v>0</v>
      </c>
      <c r="G313" s="105">
        <v>0</v>
      </c>
    </row>
    <row r="314" spans="2:7">
      <c r="B314" s="107" t="s">
        <v>1028</v>
      </c>
      <c r="C314" s="106">
        <v>0</v>
      </c>
      <c r="D314" s="105">
        <v>0</v>
      </c>
      <c r="E314" s="105">
        <v>0</v>
      </c>
      <c r="F314" s="105">
        <v>0</v>
      </c>
      <c r="G314" s="105">
        <v>0</v>
      </c>
    </row>
    <row r="315" spans="2:7">
      <c r="B315" s="107" t="s">
        <v>1030</v>
      </c>
      <c r="C315" s="106">
        <v>0</v>
      </c>
      <c r="D315" s="105">
        <v>0</v>
      </c>
      <c r="E315" s="105">
        <v>0</v>
      </c>
      <c r="F315" s="105">
        <v>0</v>
      </c>
      <c r="G315" s="105">
        <v>0</v>
      </c>
    </row>
    <row r="316" spans="2:7">
      <c r="B316" s="107" t="s">
        <v>1032</v>
      </c>
      <c r="C316" s="106">
        <v>0</v>
      </c>
      <c r="D316" s="105">
        <v>0</v>
      </c>
      <c r="E316" s="105">
        <v>0</v>
      </c>
      <c r="F316" s="105">
        <v>0</v>
      </c>
      <c r="G316" s="105">
        <v>0</v>
      </c>
    </row>
    <row r="317" spans="2:7">
      <c r="B317" s="107" t="s">
        <v>1040</v>
      </c>
      <c r="C317" s="106">
        <v>0</v>
      </c>
      <c r="D317" s="105">
        <v>0</v>
      </c>
      <c r="E317" s="105">
        <v>0</v>
      </c>
      <c r="F317" s="105">
        <v>0</v>
      </c>
      <c r="G317" s="105">
        <v>0</v>
      </c>
    </row>
    <row r="318" spans="2:7">
      <c r="B318" s="102" t="s">
        <v>313</v>
      </c>
      <c r="C318" s="106">
        <v>0</v>
      </c>
      <c r="D318" s="105">
        <v>0</v>
      </c>
      <c r="E318" s="105">
        <v>0</v>
      </c>
      <c r="F318" s="105">
        <v>0</v>
      </c>
      <c r="G318" s="105">
        <v>0</v>
      </c>
    </row>
    <row r="319" spans="2:7">
      <c r="B319" s="107" t="s">
        <v>313</v>
      </c>
      <c r="C319" s="106">
        <v>0</v>
      </c>
      <c r="D319" s="105">
        <v>0</v>
      </c>
      <c r="E319" s="105">
        <v>0</v>
      </c>
      <c r="F319" s="105">
        <v>0</v>
      </c>
      <c r="G319" s="105">
        <v>0</v>
      </c>
    </row>
    <row r="320" spans="2:7">
      <c r="B320" s="107" t="s">
        <v>1042</v>
      </c>
      <c r="C320" s="106">
        <v>0</v>
      </c>
      <c r="D320" s="105">
        <v>0</v>
      </c>
      <c r="E320" s="105">
        <v>0</v>
      </c>
      <c r="F320" s="105">
        <v>0</v>
      </c>
      <c r="G320" s="105">
        <v>0</v>
      </c>
    </row>
    <row r="321" spans="2:7">
      <c r="B321" s="107" t="s">
        <v>1044</v>
      </c>
      <c r="C321" s="106">
        <v>0</v>
      </c>
      <c r="D321" s="105">
        <v>0</v>
      </c>
      <c r="E321" s="105">
        <v>0</v>
      </c>
      <c r="F321" s="105">
        <v>0</v>
      </c>
      <c r="G321" s="105">
        <v>0</v>
      </c>
    </row>
    <row r="322" spans="2:7">
      <c r="B322" s="107" t="s">
        <v>1046</v>
      </c>
      <c r="C322" s="106">
        <v>0</v>
      </c>
      <c r="D322" s="105">
        <v>0</v>
      </c>
      <c r="E322" s="105">
        <v>0</v>
      </c>
      <c r="F322" s="105">
        <v>0</v>
      </c>
      <c r="G322" s="105">
        <v>0</v>
      </c>
    </row>
    <row r="323" spans="2:7">
      <c r="B323" s="107" t="s">
        <v>1048</v>
      </c>
      <c r="C323" s="106">
        <v>0</v>
      </c>
      <c r="D323" s="105">
        <v>0</v>
      </c>
      <c r="E323" s="105">
        <v>0</v>
      </c>
      <c r="F323" s="105">
        <v>0</v>
      </c>
      <c r="G323" s="105">
        <v>0</v>
      </c>
    </row>
    <row r="324" spans="2:7">
      <c r="B324" s="107" t="s">
        <v>1050</v>
      </c>
      <c r="C324" s="106">
        <v>0</v>
      </c>
      <c r="D324" s="105">
        <v>0</v>
      </c>
      <c r="E324" s="105">
        <v>0</v>
      </c>
      <c r="F324" s="105">
        <v>0</v>
      </c>
      <c r="G324" s="105">
        <v>0</v>
      </c>
    </row>
    <row r="325" spans="2:7">
      <c r="B325" s="107" t="s">
        <v>1052</v>
      </c>
      <c r="C325" s="106">
        <v>0</v>
      </c>
      <c r="D325" s="105">
        <v>0</v>
      </c>
      <c r="E325" s="105">
        <v>0</v>
      </c>
      <c r="F325" s="105">
        <v>0</v>
      </c>
      <c r="G325" s="105">
        <v>0</v>
      </c>
    </row>
    <row r="326" spans="2:7">
      <c r="B326" s="107" t="s">
        <v>1054</v>
      </c>
      <c r="C326" s="106">
        <v>0</v>
      </c>
      <c r="D326" s="105">
        <v>0</v>
      </c>
      <c r="E326" s="105">
        <v>0</v>
      </c>
      <c r="F326" s="105">
        <v>0</v>
      </c>
      <c r="G326" s="105">
        <v>0</v>
      </c>
    </row>
    <row r="327" spans="2:7">
      <c r="B327" s="107" t="s">
        <v>1056</v>
      </c>
      <c r="C327" s="106">
        <v>0</v>
      </c>
      <c r="D327" s="105">
        <v>0</v>
      </c>
      <c r="E327" s="105">
        <v>0</v>
      </c>
      <c r="F327" s="105">
        <v>0</v>
      </c>
      <c r="G327" s="105">
        <v>0</v>
      </c>
    </row>
    <row r="328" spans="2:7">
      <c r="B328" s="102" t="s">
        <v>322</v>
      </c>
      <c r="C328" s="106">
        <v>0</v>
      </c>
      <c r="D328" s="105">
        <v>0</v>
      </c>
      <c r="E328" s="105">
        <v>0</v>
      </c>
      <c r="F328" s="105">
        <v>0</v>
      </c>
      <c r="G328" s="105">
        <v>0</v>
      </c>
    </row>
    <row r="329" spans="2:7">
      <c r="B329" s="107" t="s">
        <v>322</v>
      </c>
      <c r="C329" s="106">
        <v>0</v>
      </c>
      <c r="D329" s="105">
        <v>0</v>
      </c>
      <c r="E329" s="105">
        <v>0</v>
      </c>
      <c r="F329" s="105">
        <v>0</v>
      </c>
      <c r="G329" s="105">
        <v>0</v>
      </c>
    </row>
    <row r="330" spans="2:7">
      <c r="B330" s="107" t="s">
        <v>1058</v>
      </c>
      <c r="C330" s="106">
        <v>0</v>
      </c>
      <c r="D330" s="105">
        <v>0</v>
      </c>
      <c r="E330" s="105">
        <v>0</v>
      </c>
      <c r="F330" s="105">
        <v>0</v>
      </c>
      <c r="G330" s="105">
        <v>0</v>
      </c>
    </row>
    <row r="331" spans="2:7">
      <c r="B331" s="107" t="s">
        <v>1060</v>
      </c>
      <c r="C331" s="106">
        <v>0</v>
      </c>
      <c r="D331" s="105">
        <v>0</v>
      </c>
      <c r="E331" s="105">
        <v>0</v>
      </c>
      <c r="F331" s="105">
        <v>0</v>
      </c>
      <c r="G331" s="105">
        <v>0</v>
      </c>
    </row>
    <row r="332" spans="2:7">
      <c r="B332" s="102" t="s">
        <v>325</v>
      </c>
      <c r="C332" s="106">
        <v>0</v>
      </c>
      <c r="D332" s="105">
        <v>0</v>
      </c>
      <c r="E332" s="105">
        <v>0</v>
      </c>
      <c r="F332" s="105">
        <v>0</v>
      </c>
      <c r="G332" s="105">
        <v>0</v>
      </c>
    </row>
    <row r="333" spans="2:7">
      <c r="B333" s="107" t="s">
        <v>325</v>
      </c>
      <c r="C333" s="106">
        <v>0</v>
      </c>
      <c r="D333" s="105">
        <v>0</v>
      </c>
      <c r="E333" s="105">
        <v>0</v>
      </c>
      <c r="F333" s="105">
        <v>0</v>
      </c>
      <c r="G333" s="105">
        <v>0</v>
      </c>
    </row>
    <row r="334" spans="2:7">
      <c r="B334" s="107" t="s">
        <v>1062</v>
      </c>
      <c r="C334" s="106">
        <v>0</v>
      </c>
      <c r="D334" s="105">
        <v>0</v>
      </c>
      <c r="E334" s="105">
        <v>0</v>
      </c>
      <c r="F334" s="105">
        <v>0</v>
      </c>
      <c r="G334" s="105">
        <v>0</v>
      </c>
    </row>
    <row r="335" spans="2:7">
      <c r="B335" s="107" t="s">
        <v>1064</v>
      </c>
      <c r="C335" s="106">
        <v>0</v>
      </c>
      <c r="D335" s="105">
        <v>0</v>
      </c>
      <c r="E335" s="105">
        <v>0</v>
      </c>
      <c r="F335" s="105">
        <v>0</v>
      </c>
      <c r="G335" s="105">
        <v>0</v>
      </c>
    </row>
    <row r="336" spans="2:7">
      <c r="B336" s="102" t="s">
        <v>328</v>
      </c>
      <c r="C336" s="106">
        <v>0</v>
      </c>
      <c r="D336" s="105">
        <v>0</v>
      </c>
      <c r="E336" s="105">
        <v>0</v>
      </c>
      <c r="F336" s="105">
        <v>0</v>
      </c>
      <c r="G336" s="105">
        <v>0</v>
      </c>
    </row>
    <row r="337" spans="2:7">
      <c r="B337" s="107" t="s">
        <v>328</v>
      </c>
      <c r="C337" s="106">
        <v>0</v>
      </c>
      <c r="D337" s="105">
        <v>0</v>
      </c>
      <c r="E337" s="105">
        <v>0</v>
      </c>
      <c r="F337" s="105">
        <v>0</v>
      </c>
      <c r="G337" s="105">
        <v>0</v>
      </c>
    </row>
    <row r="338" spans="2:7">
      <c r="B338" s="107" t="s">
        <v>1066</v>
      </c>
      <c r="C338" s="106">
        <v>0</v>
      </c>
      <c r="D338" s="105">
        <v>0</v>
      </c>
      <c r="E338" s="105">
        <v>0</v>
      </c>
      <c r="F338" s="105">
        <v>0</v>
      </c>
      <c r="G338" s="105">
        <v>0</v>
      </c>
    </row>
    <row r="339" spans="2:7">
      <c r="B339" s="107" t="s">
        <v>1068</v>
      </c>
      <c r="C339" s="106">
        <v>0</v>
      </c>
      <c r="D339" s="105">
        <v>0</v>
      </c>
      <c r="E339" s="105">
        <v>0</v>
      </c>
      <c r="F339" s="105">
        <v>0</v>
      </c>
      <c r="G339" s="105">
        <v>0</v>
      </c>
    </row>
    <row r="340" spans="2:7">
      <c r="B340" s="107" t="s">
        <v>1070</v>
      </c>
      <c r="C340" s="106">
        <v>0</v>
      </c>
      <c r="D340" s="105">
        <v>0</v>
      </c>
      <c r="E340" s="105">
        <v>0</v>
      </c>
      <c r="F340" s="105">
        <v>0</v>
      </c>
      <c r="G340" s="105">
        <v>0</v>
      </c>
    </row>
    <row r="341" spans="2:7">
      <c r="B341" s="107" t="s">
        <v>1072</v>
      </c>
      <c r="C341" s="106">
        <v>0</v>
      </c>
      <c r="D341" s="105">
        <v>0</v>
      </c>
      <c r="E341" s="105">
        <v>0</v>
      </c>
      <c r="F341" s="105">
        <v>0</v>
      </c>
      <c r="G341" s="105">
        <v>0</v>
      </c>
    </row>
    <row r="342" spans="2:7">
      <c r="B342" s="102" t="s">
        <v>333</v>
      </c>
      <c r="C342" s="106">
        <v>0</v>
      </c>
      <c r="D342" s="105">
        <v>0</v>
      </c>
      <c r="E342" s="105">
        <v>0</v>
      </c>
      <c r="F342" s="105">
        <v>0</v>
      </c>
      <c r="G342" s="105">
        <v>0</v>
      </c>
    </row>
    <row r="343" spans="2:7">
      <c r="B343" s="107" t="s">
        <v>333</v>
      </c>
      <c r="C343" s="106">
        <v>0</v>
      </c>
      <c r="D343" s="105">
        <v>0</v>
      </c>
      <c r="E343" s="105">
        <v>0</v>
      </c>
      <c r="F343" s="105">
        <v>0</v>
      </c>
      <c r="G343" s="105">
        <v>0</v>
      </c>
    </row>
    <row r="344" spans="2:7">
      <c r="B344" s="107" t="s">
        <v>1074</v>
      </c>
      <c r="C344" s="106">
        <v>0</v>
      </c>
      <c r="D344" s="105">
        <v>0</v>
      </c>
      <c r="E344" s="105">
        <v>0</v>
      </c>
      <c r="F344" s="105">
        <v>0</v>
      </c>
      <c r="G344" s="105">
        <v>0</v>
      </c>
    </row>
    <row r="345" spans="2:7">
      <c r="B345" s="107" t="s">
        <v>1076</v>
      </c>
      <c r="C345" s="106">
        <v>0</v>
      </c>
      <c r="D345" s="105">
        <v>0</v>
      </c>
      <c r="E345" s="105">
        <v>0</v>
      </c>
      <c r="F345" s="105">
        <v>0</v>
      </c>
      <c r="G345" s="105">
        <v>0</v>
      </c>
    </row>
    <row r="346" spans="2:7">
      <c r="B346" s="107" t="s">
        <v>1078</v>
      </c>
      <c r="C346" s="106">
        <v>0</v>
      </c>
      <c r="D346" s="105">
        <v>0</v>
      </c>
      <c r="E346" s="105">
        <v>0</v>
      </c>
      <c r="F346" s="105">
        <v>0</v>
      </c>
      <c r="G346" s="105">
        <v>0</v>
      </c>
    </row>
    <row r="347" spans="2:7">
      <c r="B347" s="107" t="s">
        <v>1080</v>
      </c>
      <c r="C347" s="106">
        <v>0</v>
      </c>
      <c r="D347" s="105">
        <v>0</v>
      </c>
      <c r="E347" s="105">
        <v>0</v>
      </c>
      <c r="F347" s="105">
        <v>0</v>
      </c>
      <c r="G347" s="105">
        <v>0</v>
      </c>
    </row>
    <row r="348" spans="2:7">
      <c r="B348" s="102" t="s">
        <v>719</v>
      </c>
      <c r="C348" s="106">
        <v>0</v>
      </c>
      <c r="D348" s="105">
        <v>0</v>
      </c>
      <c r="E348" s="105">
        <v>0</v>
      </c>
      <c r="F348" s="105">
        <v>0</v>
      </c>
      <c r="G348" s="105">
        <v>0</v>
      </c>
    </row>
    <row r="349" spans="2:7">
      <c r="B349" s="107" t="s">
        <v>719</v>
      </c>
      <c r="C349" s="106">
        <v>0</v>
      </c>
      <c r="D349" s="105">
        <v>0</v>
      </c>
      <c r="E349" s="105">
        <v>0</v>
      </c>
      <c r="F349" s="105">
        <v>0</v>
      </c>
      <c r="G349" s="105">
        <v>0</v>
      </c>
    </row>
    <row r="350" spans="2:7">
      <c r="B350" s="107" t="s">
        <v>1082</v>
      </c>
      <c r="C350" s="106">
        <v>0</v>
      </c>
      <c r="D350" s="105">
        <v>0</v>
      </c>
      <c r="E350" s="105">
        <v>0</v>
      </c>
      <c r="F350" s="105">
        <v>0</v>
      </c>
      <c r="G350" s="105">
        <v>0</v>
      </c>
    </row>
    <row r="351" spans="2:7">
      <c r="B351" s="107" t="s">
        <v>1084</v>
      </c>
      <c r="C351" s="106">
        <v>0</v>
      </c>
      <c r="D351" s="105">
        <v>0</v>
      </c>
      <c r="E351" s="105">
        <v>0</v>
      </c>
      <c r="F351" s="105">
        <v>0</v>
      </c>
      <c r="G351" s="105">
        <v>0</v>
      </c>
    </row>
    <row r="352" spans="2:7">
      <c r="B352" s="107" t="s">
        <v>1086</v>
      </c>
      <c r="C352" s="106">
        <v>0</v>
      </c>
      <c r="D352" s="105">
        <v>0</v>
      </c>
      <c r="E352" s="105">
        <v>0</v>
      </c>
      <c r="F352" s="105">
        <v>0</v>
      </c>
      <c r="G352" s="105">
        <v>0</v>
      </c>
    </row>
    <row r="353" spans="2:7">
      <c r="B353" s="109" t="s">
        <v>9</v>
      </c>
      <c r="C353" s="106">
        <v>0</v>
      </c>
      <c r="D353" s="105">
        <v>0</v>
      </c>
      <c r="E353" s="105">
        <v>0</v>
      </c>
      <c r="F353" s="105">
        <v>0</v>
      </c>
      <c r="G353" s="105">
        <v>0</v>
      </c>
    </row>
    <row r="354" spans="2:7">
      <c r="B354" s="102" t="s">
        <v>9</v>
      </c>
      <c r="C354" s="106">
        <v>0</v>
      </c>
      <c r="D354" s="105">
        <v>0</v>
      </c>
      <c r="E354" s="105">
        <v>0</v>
      </c>
      <c r="F354" s="105">
        <v>0</v>
      </c>
      <c r="G354" s="105">
        <v>0</v>
      </c>
    </row>
    <row r="355" spans="2:7">
      <c r="B355" s="107" t="s">
        <v>9</v>
      </c>
      <c r="C355" s="106">
        <v>0</v>
      </c>
      <c r="D355" s="105">
        <v>0</v>
      </c>
      <c r="E355" s="105">
        <v>0</v>
      </c>
      <c r="F355" s="105">
        <v>0</v>
      </c>
      <c r="G355" s="105">
        <v>0</v>
      </c>
    </row>
    <row r="356" spans="2:7">
      <c r="B356" s="102" t="s">
        <v>342</v>
      </c>
      <c r="C356" s="106">
        <v>0</v>
      </c>
      <c r="D356" s="105">
        <v>0</v>
      </c>
      <c r="E356" s="105">
        <v>0</v>
      </c>
      <c r="F356" s="105">
        <v>0</v>
      </c>
      <c r="G356" s="105">
        <v>0</v>
      </c>
    </row>
    <row r="357" spans="2:7">
      <c r="B357" s="107" t="s">
        <v>342</v>
      </c>
      <c r="C357" s="106">
        <v>0</v>
      </c>
      <c r="D357" s="105">
        <v>0</v>
      </c>
      <c r="E357" s="105">
        <v>0</v>
      </c>
      <c r="F357" s="105">
        <v>0</v>
      </c>
      <c r="G357" s="105">
        <v>0</v>
      </c>
    </row>
    <row r="358" spans="2:7">
      <c r="B358" s="107" t="s">
        <v>1088</v>
      </c>
      <c r="C358" s="106">
        <v>0</v>
      </c>
      <c r="D358" s="105">
        <v>0</v>
      </c>
      <c r="E358" s="105">
        <v>0</v>
      </c>
      <c r="F358" s="105">
        <v>0</v>
      </c>
      <c r="G358" s="105">
        <v>0</v>
      </c>
    </row>
    <row r="359" spans="2:7">
      <c r="B359" s="107" t="s">
        <v>1090</v>
      </c>
      <c r="C359" s="106">
        <v>0</v>
      </c>
      <c r="D359" s="105">
        <v>0</v>
      </c>
      <c r="E359" s="105">
        <v>0</v>
      </c>
      <c r="F359" s="105">
        <v>0</v>
      </c>
      <c r="G359" s="105">
        <v>0</v>
      </c>
    </row>
    <row r="360" spans="2:7">
      <c r="B360" s="102" t="s">
        <v>345</v>
      </c>
      <c r="C360" s="106">
        <v>0</v>
      </c>
      <c r="D360" s="105">
        <v>0</v>
      </c>
      <c r="E360" s="105">
        <v>0</v>
      </c>
      <c r="F360" s="105">
        <v>0</v>
      </c>
      <c r="G360" s="105">
        <v>0</v>
      </c>
    </row>
    <row r="361" spans="2:7">
      <c r="B361" s="107" t="s">
        <v>345</v>
      </c>
      <c r="C361" s="106">
        <v>0</v>
      </c>
      <c r="D361" s="105">
        <v>0</v>
      </c>
      <c r="E361" s="105">
        <v>0</v>
      </c>
      <c r="F361" s="105">
        <v>0</v>
      </c>
      <c r="G361" s="105">
        <v>0</v>
      </c>
    </row>
    <row r="362" spans="2:7">
      <c r="B362" s="107" t="s">
        <v>1092</v>
      </c>
      <c r="C362" s="106">
        <v>0</v>
      </c>
      <c r="D362" s="105">
        <v>0</v>
      </c>
      <c r="E362" s="105">
        <v>0</v>
      </c>
      <c r="F362" s="105">
        <v>0</v>
      </c>
      <c r="G362" s="105">
        <v>0</v>
      </c>
    </row>
    <row r="363" spans="2:7">
      <c r="B363" s="107" t="s">
        <v>1110</v>
      </c>
      <c r="C363" s="106">
        <v>0</v>
      </c>
      <c r="D363" s="105">
        <v>0</v>
      </c>
      <c r="E363" s="105">
        <v>0</v>
      </c>
      <c r="F363" s="105">
        <v>0</v>
      </c>
      <c r="G363" s="105">
        <v>0</v>
      </c>
    </row>
    <row r="364" spans="2:7">
      <c r="B364" s="107" t="s">
        <v>1112</v>
      </c>
      <c r="C364" s="106">
        <v>0</v>
      </c>
      <c r="D364" s="105">
        <v>0</v>
      </c>
      <c r="E364" s="105">
        <v>0</v>
      </c>
      <c r="F364" s="105">
        <v>0</v>
      </c>
      <c r="G364" s="105">
        <v>0</v>
      </c>
    </row>
    <row r="365" spans="2:7">
      <c r="B365" s="107" t="s">
        <v>1114</v>
      </c>
      <c r="C365" s="106">
        <v>0</v>
      </c>
      <c r="D365" s="105">
        <v>0</v>
      </c>
      <c r="E365" s="105">
        <v>0</v>
      </c>
      <c r="F365" s="105">
        <v>0</v>
      </c>
      <c r="G365" s="105">
        <v>0</v>
      </c>
    </row>
    <row r="366" spans="2:7">
      <c r="B366" s="107" t="s">
        <v>1116</v>
      </c>
      <c r="C366" s="106">
        <v>0</v>
      </c>
      <c r="D366" s="105">
        <v>0</v>
      </c>
      <c r="E366" s="105">
        <v>0</v>
      </c>
      <c r="F366" s="105">
        <v>0</v>
      </c>
      <c r="G366" s="105">
        <v>0</v>
      </c>
    </row>
    <row r="367" spans="2:7">
      <c r="B367" s="107" t="s">
        <v>1118</v>
      </c>
      <c r="C367" s="106">
        <v>0</v>
      </c>
      <c r="D367" s="105">
        <v>0</v>
      </c>
      <c r="E367" s="105">
        <v>0</v>
      </c>
      <c r="F367" s="105">
        <v>0</v>
      </c>
      <c r="G367" s="105">
        <v>0</v>
      </c>
    </row>
    <row r="368" spans="2:7">
      <c r="B368" s="107" t="s">
        <v>1120</v>
      </c>
      <c r="C368" s="106">
        <v>0</v>
      </c>
      <c r="D368" s="105">
        <v>0</v>
      </c>
      <c r="E368" s="105">
        <v>0</v>
      </c>
      <c r="F368" s="105">
        <v>0</v>
      </c>
      <c r="G368" s="105">
        <v>0</v>
      </c>
    </row>
    <row r="369" spans="2:7">
      <c r="B369" s="107" t="s">
        <v>1122</v>
      </c>
      <c r="C369" s="106">
        <v>0</v>
      </c>
      <c r="D369" s="105">
        <v>0</v>
      </c>
      <c r="E369" s="105">
        <v>0</v>
      </c>
      <c r="F369" s="105">
        <v>0</v>
      </c>
      <c r="G369" s="105">
        <v>0</v>
      </c>
    </row>
    <row r="370" spans="2:7">
      <c r="B370" s="107" t="s">
        <v>1094</v>
      </c>
      <c r="C370" s="106">
        <v>0</v>
      </c>
      <c r="D370" s="105">
        <v>0</v>
      </c>
      <c r="E370" s="105">
        <v>0</v>
      </c>
      <c r="F370" s="105">
        <v>0</v>
      </c>
      <c r="G370" s="105">
        <v>0</v>
      </c>
    </row>
    <row r="371" spans="2:7">
      <c r="B371" s="107" t="s">
        <v>1096</v>
      </c>
      <c r="C371" s="106">
        <v>0</v>
      </c>
      <c r="D371" s="105">
        <v>0</v>
      </c>
      <c r="E371" s="105">
        <v>0</v>
      </c>
      <c r="F371" s="105">
        <v>0</v>
      </c>
      <c r="G371" s="105">
        <v>0</v>
      </c>
    </row>
    <row r="372" spans="2:7">
      <c r="B372" s="107" t="s">
        <v>1098</v>
      </c>
      <c r="C372" s="106">
        <v>0</v>
      </c>
      <c r="D372" s="105">
        <v>0</v>
      </c>
      <c r="E372" s="105">
        <v>0</v>
      </c>
      <c r="F372" s="105">
        <v>0</v>
      </c>
      <c r="G372" s="105">
        <v>0</v>
      </c>
    </row>
    <row r="373" spans="2:7">
      <c r="B373" s="107" t="s">
        <v>1100</v>
      </c>
      <c r="C373" s="106">
        <v>0</v>
      </c>
      <c r="D373" s="105">
        <v>0</v>
      </c>
      <c r="E373" s="105">
        <v>0</v>
      </c>
      <c r="F373" s="105">
        <v>0</v>
      </c>
      <c r="G373" s="105">
        <v>0</v>
      </c>
    </row>
    <row r="374" spans="2:7">
      <c r="B374" s="107" t="s">
        <v>1104</v>
      </c>
      <c r="C374" s="106">
        <v>0</v>
      </c>
      <c r="D374" s="105">
        <v>0</v>
      </c>
      <c r="E374" s="105">
        <v>0</v>
      </c>
      <c r="F374" s="105">
        <v>0</v>
      </c>
      <c r="G374" s="105">
        <v>0</v>
      </c>
    </row>
    <row r="375" spans="2:7">
      <c r="B375" s="107" t="s">
        <v>1106</v>
      </c>
      <c r="C375" s="106">
        <v>0</v>
      </c>
      <c r="D375" s="105">
        <v>0</v>
      </c>
      <c r="E375" s="105">
        <v>0</v>
      </c>
      <c r="F375" s="105">
        <v>0</v>
      </c>
      <c r="G375" s="105">
        <v>0</v>
      </c>
    </row>
    <row r="376" spans="2:7">
      <c r="B376" s="107" t="s">
        <v>1108</v>
      </c>
      <c r="C376" s="106">
        <v>0</v>
      </c>
      <c r="D376" s="105">
        <v>0</v>
      </c>
      <c r="E376" s="105">
        <v>0</v>
      </c>
      <c r="F376" s="105">
        <v>0</v>
      </c>
      <c r="G376" s="105">
        <v>0</v>
      </c>
    </row>
    <row r="377" spans="2:7">
      <c r="B377" s="102" t="s">
        <v>361</v>
      </c>
      <c r="C377" s="106">
        <v>0</v>
      </c>
      <c r="D377" s="105">
        <v>0</v>
      </c>
      <c r="E377" s="105">
        <v>0</v>
      </c>
      <c r="F377" s="105">
        <v>0</v>
      </c>
      <c r="G377" s="105">
        <v>0</v>
      </c>
    </row>
    <row r="378" spans="2:7">
      <c r="B378" s="107" t="s">
        <v>361</v>
      </c>
      <c r="C378" s="106">
        <v>0</v>
      </c>
      <c r="D378" s="105">
        <v>0</v>
      </c>
      <c r="E378" s="105">
        <v>0</v>
      </c>
      <c r="F378" s="105">
        <v>0</v>
      </c>
      <c r="G378" s="105">
        <v>0</v>
      </c>
    </row>
    <row r="379" spans="2:7">
      <c r="B379" s="102" t="s">
        <v>362</v>
      </c>
      <c r="C379" s="106">
        <v>0</v>
      </c>
      <c r="D379" s="105">
        <v>0</v>
      </c>
      <c r="E379" s="105">
        <v>0</v>
      </c>
      <c r="F379" s="105">
        <v>0</v>
      </c>
      <c r="G379" s="105">
        <v>0</v>
      </c>
    </row>
    <row r="380" spans="2:7">
      <c r="B380" s="107" t="s">
        <v>362</v>
      </c>
      <c r="C380" s="106">
        <v>0</v>
      </c>
      <c r="D380" s="105">
        <v>0</v>
      </c>
      <c r="E380" s="105">
        <v>0</v>
      </c>
      <c r="F380" s="105">
        <v>0</v>
      </c>
      <c r="G380" s="105">
        <v>0</v>
      </c>
    </row>
    <row r="381" spans="2:7">
      <c r="B381" s="107" t="s">
        <v>1126</v>
      </c>
      <c r="C381" s="106">
        <v>0</v>
      </c>
      <c r="D381" s="105">
        <v>0</v>
      </c>
      <c r="E381" s="105">
        <v>0</v>
      </c>
      <c r="F381" s="105">
        <v>0</v>
      </c>
      <c r="G381" s="105">
        <v>0</v>
      </c>
    </row>
    <row r="382" spans="2:7">
      <c r="B382" s="107" t="s">
        <v>1128</v>
      </c>
      <c r="C382" s="106">
        <v>0</v>
      </c>
      <c r="D382" s="105">
        <v>0</v>
      </c>
      <c r="E382" s="105">
        <v>0</v>
      </c>
      <c r="F382" s="105">
        <v>0</v>
      </c>
      <c r="G382" s="105">
        <v>0</v>
      </c>
    </row>
    <row r="383" spans="2:7">
      <c r="B383" s="107" t="s">
        <v>1130</v>
      </c>
      <c r="C383" s="106">
        <v>0</v>
      </c>
      <c r="D383" s="105">
        <v>0</v>
      </c>
      <c r="E383" s="105">
        <v>0</v>
      </c>
      <c r="F383" s="105">
        <v>0</v>
      </c>
      <c r="G383" s="105">
        <v>0</v>
      </c>
    </row>
    <row r="384" spans="2:7">
      <c r="B384" s="107" t="s">
        <v>1132</v>
      </c>
      <c r="C384" s="106">
        <v>0</v>
      </c>
      <c r="D384" s="105">
        <v>0</v>
      </c>
      <c r="E384" s="105">
        <v>0</v>
      </c>
      <c r="F384" s="105">
        <v>0</v>
      </c>
      <c r="G384" s="105">
        <v>0</v>
      </c>
    </row>
    <row r="385" spans="2:7">
      <c r="B385" s="109" t="s">
        <v>10</v>
      </c>
      <c r="C385" s="106">
        <v>0</v>
      </c>
      <c r="D385" s="105">
        <v>0</v>
      </c>
      <c r="E385" s="105">
        <v>0</v>
      </c>
      <c r="F385" s="105">
        <v>0</v>
      </c>
      <c r="G385" s="105">
        <v>0</v>
      </c>
    </row>
    <row r="386" spans="2:7">
      <c r="B386" s="102" t="s">
        <v>10</v>
      </c>
      <c r="C386" s="106">
        <v>0</v>
      </c>
      <c r="D386" s="105">
        <v>0</v>
      </c>
      <c r="E386" s="105">
        <v>0</v>
      </c>
      <c r="F386" s="105">
        <v>0</v>
      </c>
      <c r="G386" s="105">
        <v>0</v>
      </c>
    </row>
    <row r="387" spans="2:7">
      <c r="B387" s="107" t="s">
        <v>10</v>
      </c>
      <c r="C387" s="106">
        <v>0</v>
      </c>
      <c r="D387" s="105">
        <v>0</v>
      </c>
      <c r="E387" s="105">
        <v>0</v>
      </c>
      <c r="F387" s="105">
        <v>0</v>
      </c>
      <c r="G387" s="105">
        <v>0</v>
      </c>
    </row>
    <row r="388" spans="2:7">
      <c r="B388" s="102" t="s">
        <v>368</v>
      </c>
      <c r="C388" s="106">
        <v>0</v>
      </c>
      <c r="D388" s="105">
        <v>0</v>
      </c>
      <c r="E388" s="105">
        <v>0</v>
      </c>
      <c r="F388" s="105">
        <v>0</v>
      </c>
      <c r="G388" s="105">
        <v>0</v>
      </c>
    </row>
    <row r="389" spans="2:7">
      <c r="B389" s="107" t="s">
        <v>368</v>
      </c>
      <c r="C389" s="106">
        <v>0</v>
      </c>
      <c r="D389" s="105">
        <v>0</v>
      </c>
      <c r="E389" s="105">
        <v>0</v>
      </c>
      <c r="F389" s="105">
        <v>0</v>
      </c>
      <c r="G389" s="105">
        <v>0</v>
      </c>
    </row>
    <row r="390" spans="2:7">
      <c r="B390" s="107" t="s">
        <v>1134</v>
      </c>
      <c r="C390" s="106">
        <v>0</v>
      </c>
      <c r="D390" s="105">
        <v>0</v>
      </c>
      <c r="E390" s="105">
        <v>0</v>
      </c>
      <c r="F390" s="105">
        <v>0</v>
      </c>
      <c r="G390" s="105">
        <v>0</v>
      </c>
    </row>
    <row r="391" spans="2:7">
      <c r="B391" s="107" t="s">
        <v>1226</v>
      </c>
      <c r="C391" s="106">
        <v>0</v>
      </c>
      <c r="D391" s="105">
        <v>0</v>
      </c>
      <c r="E391" s="105">
        <v>0</v>
      </c>
      <c r="F391" s="105">
        <v>0</v>
      </c>
      <c r="G391" s="105">
        <v>0</v>
      </c>
    </row>
    <row r="392" spans="2:7">
      <c r="B392" s="107" t="s">
        <v>1244</v>
      </c>
      <c r="C392" s="106">
        <v>0</v>
      </c>
      <c r="D392" s="105">
        <v>0</v>
      </c>
      <c r="E392" s="105">
        <v>0</v>
      </c>
      <c r="F392" s="105">
        <v>0</v>
      </c>
      <c r="G392" s="105">
        <v>0</v>
      </c>
    </row>
    <row r="393" spans="2:7">
      <c r="B393" s="107" t="s">
        <v>1228</v>
      </c>
      <c r="C393" s="106">
        <v>0</v>
      </c>
      <c r="D393" s="105">
        <v>0</v>
      </c>
      <c r="E393" s="105">
        <v>0</v>
      </c>
      <c r="F393" s="105">
        <v>0</v>
      </c>
      <c r="G393" s="105">
        <v>0</v>
      </c>
    </row>
    <row r="394" spans="2:7">
      <c r="B394" s="107" t="s">
        <v>1230</v>
      </c>
      <c r="C394" s="106">
        <v>0</v>
      </c>
      <c r="D394" s="105">
        <v>0</v>
      </c>
      <c r="E394" s="105">
        <v>0</v>
      </c>
      <c r="F394" s="105">
        <v>0</v>
      </c>
      <c r="G394" s="105">
        <v>0</v>
      </c>
    </row>
    <row r="395" spans="2:7">
      <c r="B395" s="107" t="s">
        <v>1232</v>
      </c>
      <c r="C395" s="106">
        <v>0</v>
      </c>
      <c r="D395" s="105">
        <v>0</v>
      </c>
      <c r="E395" s="105">
        <v>0</v>
      </c>
      <c r="F395" s="105">
        <v>0</v>
      </c>
      <c r="G395" s="105">
        <v>0</v>
      </c>
    </row>
    <row r="396" spans="2:7">
      <c r="B396" s="107" t="s">
        <v>1234</v>
      </c>
      <c r="C396" s="106">
        <v>0</v>
      </c>
      <c r="D396" s="105">
        <v>0</v>
      </c>
      <c r="E396" s="105">
        <v>0</v>
      </c>
      <c r="F396" s="105">
        <v>0</v>
      </c>
      <c r="G396" s="105">
        <v>0</v>
      </c>
    </row>
    <row r="397" spans="2:7">
      <c r="B397" s="107" t="s">
        <v>1236</v>
      </c>
      <c r="C397" s="106">
        <v>0</v>
      </c>
      <c r="D397" s="105">
        <v>0</v>
      </c>
      <c r="E397" s="105">
        <v>0</v>
      </c>
      <c r="F397" s="105">
        <v>0</v>
      </c>
      <c r="G397" s="105">
        <v>0</v>
      </c>
    </row>
    <row r="398" spans="2:7">
      <c r="B398" s="107" t="s">
        <v>1238</v>
      </c>
      <c r="C398" s="106">
        <v>0</v>
      </c>
      <c r="D398" s="105">
        <v>0</v>
      </c>
      <c r="E398" s="105">
        <v>0</v>
      </c>
      <c r="F398" s="105">
        <v>0</v>
      </c>
      <c r="G398" s="105">
        <v>0</v>
      </c>
    </row>
    <row r="399" spans="2:7">
      <c r="B399" s="107" t="s">
        <v>1240</v>
      </c>
      <c r="C399" s="106">
        <v>0</v>
      </c>
      <c r="D399" s="105">
        <v>0</v>
      </c>
      <c r="E399" s="105">
        <v>0</v>
      </c>
      <c r="F399" s="105">
        <v>0</v>
      </c>
      <c r="G399" s="105">
        <v>0</v>
      </c>
    </row>
    <row r="400" spans="2:7">
      <c r="B400" s="107" t="s">
        <v>1242</v>
      </c>
      <c r="C400" s="106">
        <v>0</v>
      </c>
      <c r="D400" s="105">
        <v>0</v>
      </c>
      <c r="E400" s="105">
        <v>0</v>
      </c>
      <c r="F400" s="105">
        <v>0</v>
      </c>
      <c r="G400" s="105">
        <v>0</v>
      </c>
    </row>
    <row r="401" spans="2:7">
      <c r="B401" s="107" t="s">
        <v>1246</v>
      </c>
      <c r="C401" s="106">
        <v>0</v>
      </c>
      <c r="D401" s="105">
        <v>0</v>
      </c>
      <c r="E401" s="105">
        <v>0</v>
      </c>
      <c r="F401" s="105">
        <v>0</v>
      </c>
      <c r="G401" s="105">
        <v>0</v>
      </c>
    </row>
    <row r="402" spans="2:7">
      <c r="B402" s="107" t="s">
        <v>1248</v>
      </c>
      <c r="C402" s="106">
        <v>0</v>
      </c>
      <c r="D402" s="105">
        <v>0</v>
      </c>
      <c r="E402" s="105">
        <v>0</v>
      </c>
      <c r="F402" s="105">
        <v>0</v>
      </c>
      <c r="G402" s="105">
        <v>0</v>
      </c>
    </row>
    <row r="403" spans="2:7">
      <c r="B403" s="107" t="s">
        <v>1250</v>
      </c>
      <c r="C403" s="106">
        <v>0</v>
      </c>
      <c r="D403" s="105">
        <v>0</v>
      </c>
      <c r="E403" s="105">
        <v>0</v>
      </c>
      <c r="F403" s="105">
        <v>0</v>
      </c>
      <c r="G403" s="105">
        <v>0</v>
      </c>
    </row>
    <row r="404" spans="2:7">
      <c r="B404" s="107" t="s">
        <v>1252</v>
      </c>
      <c r="C404" s="106">
        <v>0</v>
      </c>
      <c r="D404" s="105">
        <v>0</v>
      </c>
      <c r="E404" s="105">
        <v>0</v>
      </c>
      <c r="F404" s="105">
        <v>0</v>
      </c>
      <c r="G404" s="105">
        <v>0</v>
      </c>
    </row>
    <row r="405" spans="2:7">
      <c r="B405" s="107" t="s">
        <v>1254</v>
      </c>
      <c r="C405" s="106">
        <v>0</v>
      </c>
      <c r="D405" s="105">
        <v>0</v>
      </c>
      <c r="E405" s="105">
        <v>0</v>
      </c>
      <c r="F405" s="105">
        <v>0</v>
      </c>
      <c r="G405" s="105">
        <v>0</v>
      </c>
    </row>
    <row r="406" spans="2:7">
      <c r="B406" s="107" t="s">
        <v>1256</v>
      </c>
      <c r="C406" s="106">
        <v>0</v>
      </c>
      <c r="D406" s="105">
        <v>0</v>
      </c>
      <c r="E406" s="105">
        <v>0</v>
      </c>
      <c r="F406" s="105">
        <v>0</v>
      </c>
      <c r="G406" s="105">
        <v>0</v>
      </c>
    </row>
    <row r="407" spans="2:7">
      <c r="B407" s="107" t="s">
        <v>1258</v>
      </c>
      <c r="C407" s="106">
        <v>0</v>
      </c>
      <c r="D407" s="105">
        <v>0</v>
      </c>
      <c r="E407" s="105">
        <v>0</v>
      </c>
      <c r="F407" s="105">
        <v>0</v>
      </c>
      <c r="G407" s="105">
        <v>0</v>
      </c>
    </row>
    <row r="408" spans="2:7">
      <c r="B408" s="107" t="s">
        <v>1260</v>
      </c>
      <c r="C408" s="106">
        <v>0</v>
      </c>
      <c r="D408" s="105">
        <v>0</v>
      </c>
      <c r="E408" s="105">
        <v>0</v>
      </c>
      <c r="F408" s="105">
        <v>0</v>
      </c>
      <c r="G408" s="105">
        <v>0</v>
      </c>
    </row>
    <row r="409" spans="2:7">
      <c r="B409" s="107" t="s">
        <v>1262</v>
      </c>
      <c r="C409" s="106">
        <v>0</v>
      </c>
      <c r="D409" s="105">
        <v>0</v>
      </c>
      <c r="E409" s="105">
        <v>0</v>
      </c>
      <c r="F409" s="105">
        <v>0</v>
      </c>
      <c r="G409" s="105">
        <v>0</v>
      </c>
    </row>
    <row r="410" spans="2:7">
      <c r="B410" s="107" t="s">
        <v>1264</v>
      </c>
      <c r="C410" s="106">
        <v>0</v>
      </c>
      <c r="D410" s="105">
        <v>0</v>
      </c>
      <c r="E410" s="105">
        <v>0</v>
      </c>
      <c r="F410" s="105">
        <v>0</v>
      </c>
      <c r="G410" s="105">
        <v>0</v>
      </c>
    </row>
    <row r="411" spans="2:7">
      <c r="B411" s="107" t="s">
        <v>1266</v>
      </c>
      <c r="C411" s="106">
        <v>0</v>
      </c>
      <c r="D411" s="105">
        <v>0</v>
      </c>
      <c r="E411" s="105">
        <v>0</v>
      </c>
      <c r="F411" s="105">
        <v>0</v>
      </c>
      <c r="G411" s="105">
        <v>0</v>
      </c>
    </row>
    <row r="412" spans="2:7">
      <c r="B412" s="107" t="s">
        <v>1268</v>
      </c>
      <c r="C412" s="106">
        <v>0</v>
      </c>
      <c r="D412" s="105">
        <v>0</v>
      </c>
      <c r="E412" s="105">
        <v>0</v>
      </c>
      <c r="F412" s="105">
        <v>0</v>
      </c>
      <c r="G412" s="105">
        <v>0</v>
      </c>
    </row>
    <row r="413" spans="2:7">
      <c r="B413" s="107" t="s">
        <v>1270</v>
      </c>
      <c r="C413" s="106">
        <v>0</v>
      </c>
      <c r="D413" s="105">
        <v>0</v>
      </c>
      <c r="E413" s="105">
        <v>0</v>
      </c>
      <c r="F413" s="105">
        <v>0</v>
      </c>
      <c r="G413" s="105">
        <v>0</v>
      </c>
    </row>
    <row r="414" spans="2:7">
      <c r="B414" s="107" t="s">
        <v>1272</v>
      </c>
      <c r="C414" s="106">
        <v>0</v>
      </c>
      <c r="D414" s="105">
        <v>0</v>
      </c>
      <c r="E414" s="105">
        <v>0</v>
      </c>
      <c r="F414" s="105">
        <v>0</v>
      </c>
      <c r="G414" s="105">
        <v>0</v>
      </c>
    </row>
    <row r="415" spans="2:7">
      <c r="B415" s="107" t="s">
        <v>1274</v>
      </c>
      <c r="C415" s="106">
        <v>0</v>
      </c>
      <c r="D415" s="105">
        <v>0</v>
      </c>
      <c r="E415" s="105">
        <v>0</v>
      </c>
      <c r="F415" s="105">
        <v>0</v>
      </c>
      <c r="G415" s="105">
        <v>0</v>
      </c>
    </row>
    <row r="416" spans="2:7">
      <c r="B416" s="107" t="s">
        <v>1276</v>
      </c>
      <c r="C416" s="106">
        <v>0</v>
      </c>
      <c r="D416" s="105">
        <v>0</v>
      </c>
      <c r="E416" s="105">
        <v>0</v>
      </c>
      <c r="F416" s="105">
        <v>0</v>
      </c>
      <c r="G416" s="105">
        <v>0</v>
      </c>
    </row>
    <row r="417" spans="2:7">
      <c r="B417" s="107" t="s">
        <v>1278</v>
      </c>
      <c r="C417" s="106">
        <v>0</v>
      </c>
      <c r="D417" s="105">
        <v>0</v>
      </c>
      <c r="E417" s="105">
        <v>0</v>
      </c>
      <c r="F417" s="105">
        <v>0</v>
      </c>
      <c r="G417" s="105">
        <v>0</v>
      </c>
    </row>
    <row r="418" spans="2:7">
      <c r="B418" s="107" t="s">
        <v>1280</v>
      </c>
      <c r="C418" s="106">
        <v>0</v>
      </c>
      <c r="D418" s="105">
        <v>0</v>
      </c>
      <c r="E418" s="105">
        <v>0</v>
      </c>
      <c r="F418" s="105">
        <v>0</v>
      </c>
      <c r="G418" s="105">
        <v>0</v>
      </c>
    </row>
    <row r="419" spans="2:7">
      <c r="B419" s="107" t="s">
        <v>1282</v>
      </c>
      <c r="C419" s="106">
        <v>0</v>
      </c>
      <c r="D419" s="105">
        <v>0</v>
      </c>
      <c r="E419" s="105">
        <v>0</v>
      </c>
      <c r="F419" s="105">
        <v>0</v>
      </c>
      <c r="G419" s="105">
        <v>0</v>
      </c>
    </row>
    <row r="420" spans="2:7">
      <c r="B420" s="102" t="s">
        <v>370</v>
      </c>
      <c r="C420" s="106">
        <v>0</v>
      </c>
      <c r="D420" s="105">
        <v>0</v>
      </c>
      <c r="E420" s="105">
        <v>0</v>
      </c>
      <c r="F420" s="105">
        <v>0</v>
      </c>
      <c r="G420" s="105">
        <v>0</v>
      </c>
    </row>
    <row r="421" spans="2:7">
      <c r="B421" s="107" t="s">
        <v>370</v>
      </c>
      <c r="C421" s="106">
        <v>0</v>
      </c>
      <c r="D421" s="105">
        <v>0</v>
      </c>
      <c r="E421" s="105">
        <v>0</v>
      </c>
      <c r="F421" s="105">
        <v>0</v>
      </c>
      <c r="G421" s="105">
        <v>0</v>
      </c>
    </row>
    <row r="422" spans="2:7">
      <c r="B422" s="107" t="s">
        <v>1136</v>
      </c>
      <c r="C422" s="106">
        <v>0</v>
      </c>
      <c r="D422" s="105">
        <v>0</v>
      </c>
      <c r="E422" s="105">
        <v>0</v>
      </c>
      <c r="F422" s="105">
        <v>0</v>
      </c>
      <c r="G422" s="105">
        <v>0</v>
      </c>
    </row>
    <row r="423" spans="2:7">
      <c r="B423" s="107" t="s">
        <v>1138</v>
      </c>
      <c r="C423" s="106">
        <v>0</v>
      </c>
      <c r="D423" s="105">
        <v>0</v>
      </c>
      <c r="E423" s="105">
        <v>0</v>
      </c>
      <c r="F423" s="105">
        <v>0</v>
      </c>
      <c r="G423" s="105">
        <v>0</v>
      </c>
    </row>
    <row r="424" spans="2:7">
      <c r="B424" s="102" t="s">
        <v>373</v>
      </c>
      <c r="C424" s="106">
        <v>0</v>
      </c>
      <c r="D424" s="105">
        <v>0</v>
      </c>
      <c r="E424" s="105">
        <v>0</v>
      </c>
      <c r="F424" s="105">
        <v>0</v>
      </c>
      <c r="G424" s="105">
        <v>0</v>
      </c>
    </row>
    <row r="425" spans="2:7">
      <c r="B425" s="107" t="s">
        <v>373</v>
      </c>
      <c r="C425" s="106">
        <v>0</v>
      </c>
      <c r="D425" s="105">
        <v>0</v>
      </c>
      <c r="E425" s="105">
        <v>0</v>
      </c>
      <c r="F425" s="105">
        <v>0</v>
      </c>
      <c r="G425" s="105">
        <v>0</v>
      </c>
    </row>
    <row r="426" spans="2:7">
      <c r="B426" s="107" t="s">
        <v>1140</v>
      </c>
      <c r="C426" s="106">
        <v>0</v>
      </c>
      <c r="D426" s="105">
        <v>0</v>
      </c>
      <c r="E426" s="105">
        <v>0</v>
      </c>
      <c r="F426" s="105">
        <v>0</v>
      </c>
      <c r="G426" s="105">
        <v>0</v>
      </c>
    </row>
    <row r="427" spans="2:7">
      <c r="B427" s="107" t="s">
        <v>1158</v>
      </c>
      <c r="C427" s="106">
        <v>0</v>
      </c>
      <c r="D427" s="105">
        <v>0</v>
      </c>
      <c r="E427" s="105">
        <v>0</v>
      </c>
      <c r="F427" s="105">
        <v>0</v>
      </c>
      <c r="G427" s="105">
        <v>0</v>
      </c>
    </row>
    <row r="428" spans="2:7">
      <c r="B428" s="107" t="s">
        <v>1160</v>
      </c>
      <c r="C428" s="106">
        <v>0</v>
      </c>
      <c r="D428" s="105">
        <v>0</v>
      </c>
      <c r="E428" s="105">
        <v>0</v>
      </c>
      <c r="F428" s="105">
        <v>0</v>
      </c>
      <c r="G428" s="105">
        <v>0</v>
      </c>
    </row>
    <row r="429" spans="2:7">
      <c r="B429" s="107" t="s">
        <v>1142</v>
      </c>
      <c r="C429" s="106">
        <v>0</v>
      </c>
      <c r="D429" s="105">
        <v>0</v>
      </c>
      <c r="E429" s="105">
        <v>0</v>
      </c>
      <c r="F429" s="105">
        <v>0</v>
      </c>
      <c r="G429" s="105">
        <v>0</v>
      </c>
    </row>
    <row r="430" spans="2:7">
      <c r="B430" s="107" t="s">
        <v>1144</v>
      </c>
      <c r="C430" s="106">
        <v>0</v>
      </c>
      <c r="D430" s="105">
        <v>0</v>
      </c>
      <c r="E430" s="105">
        <v>0</v>
      </c>
      <c r="F430" s="105">
        <v>0</v>
      </c>
      <c r="G430" s="105">
        <v>0</v>
      </c>
    </row>
    <row r="431" spans="2:7">
      <c r="B431" s="107" t="s">
        <v>1146</v>
      </c>
      <c r="C431" s="106">
        <v>0</v>
      </c>
      <c r="D431" s="105">
        <v>0</v>
      </c>
      <c r="E431" s="105">
        <v>0</v>
      </c>
      <c r="F431" s="105">
        <v>0</v>
      </c>
      <c r="G431" s="105">
        <v>0</v>
      </c>
    </row>
    <row r="432" spans="2:7">
      <c r="B432" s="107" t="s">
        <v>1148</v>
      </c>
      <c r="C432" s="106">
        <v>0</v>
      </c>
      <c r="D432" s="105">
        <v>0</v>
      </c>
      <c r="E432" s="105">
        <v>0</v>
      </c>
      <c r="F432" s="105">
        <v>0</v>
      </c>
      <c r="G432" s="105">
        <v>0</v>
      </c>
    </row>
    <row r="433" spans="2:7">
      <c r="B433" s="107" t="s">
        <v>1150</v>
      </c>
      <c r="C433" s="106">
        <v>0</v>
      </c>
      <c r="D433" s="105">
        <v>0</v>
      </c>
      <c r="E433" s="105">
        <v>0</v>
      </c>
      <c r="F433" s="105">
        <v>0</v>
      </c>
      <c r="G433" s="105">
        <v>0</v>
      </c>
    </row>
    <row r="434" spans="2:7">
      <c r="B434" s="107" t="s">
        <v>1152</v>
      </c>
      <c r="C434" s="106">
        <v>0</v>
      </c>
      <c r="D434" s="105">
        <v>0</v>
      </c>
      <c r="E434" s="105">
        <v>0</v>
      </c>
      <c r="F434" s="105">
        <v>0</v>
      </c>
      <c r="G434" s="105">
        <v>0</v>
      </c>
    </row>
    <row r="435" spans="2:7">
      <c r="B435" s="107" t="s">
        <v>1154</v>
      </c>
      <c r="C435" s="106">
        <v>0</v>
      </c>
      <c r="D435" s="105">
        <v>0</v>
      </c>
      <c r="E435" s="105">
        <v>0</v>
      </c>
      <c r="F435" s="105">
        <v>0</v>
      </c>
      <c r="G435" s="105">
        <v>0</v>
      </c>
    </row>
    <row r="436" spans="2:7">
      <c r="B436" s="107" t="s">
        <v>1156</v>
      </c>
      <c r="C436" s="106">
        <v>0</v>
      </c>
      <c r="D436" s="105">
        <v>0</v>
      </c>
      <c r="E436" s="105">
        <v>0</v>
      </c>
      <c r="F436" s="105">
        <v>0</v>
      </c>
      <c r="G436" s="105">
        <v>0</v>
      </c>
    </row>
    <row r="437" spans="2:7">
      <c r="B437" s="102" t="s">
        <v>385</v>
      </c>
      <c r="C437" s="106">
        <v>0</v>
      </c>
      <c r="D437" s="105">
        <v>0</v>
      </c>
      <c r="E437" s="105">
        <v>0</v>
      </c>
      <c r="F437" s="105">
        <v>0</v>
      </c>
      <c r="G437" s="105">
        <v>0</v>
      </c>
    </row>
    <row r="438" spans="2:7">
      <c r="B438" s="107" t="s">
        <v>385</v>
      </c>
      <c r="C438" s="106">
        <v>0</v>
      </c>
      <c r="D438" s="105">
        <v>0</v>
      </c>
      <c r="E438" s="105">
        <v>0</v>
      </c>
      <c r="F438" s="105">
        <v>0</v>
      </c>
      <c r="G438" s="105">
        <v>0</v>
      </c>
    </row>
    <row r="439" spans="2:7">
      <c r="B439" s="107" t="s">
        <v>1162</v>
      </c>
      <c r="C439" s="106">
        <v>0</v>
      </c>
      <c r="D439" s="105">
        <v>0</v>
      </c>
      <c r="E439" s="105">
        <v>0</v>
      </c>
      <c r="F439" s="105">
        <v>0</v>
      </c>
      <c r="G439" s="105">
        <v>0</v>
      </c>
    </row>
    <row r="440" spans="2:7">
      <c r="B440" s="107" t="s">
        <v>1164</v>
      </c>
      <c r="C440" s="106">
        <v>0</v>
      </c>
      <c r="D440" s="105">
        <v>0</v>
      </c>
      <c r="E440" s="105">
        <v>0</v>
      </c>
      <c r="F440" s="105">
        <v>0</v>
      </c>
      <c r="G440" s="105">
        <v>0</v>
      </c>
    </row>
    <row r="441" spans="2:7">
      <c r="B441" s="107" t="s">
        <v>1166</v>
      </c>
      <c r="C441" s="106">
        <v>0</v>
      </c>
      <c r="D441" s="105">
        <v>0</v>
      </c>
      <c r="E441" s="105">
        <v>0</v>
      </c>
      <c r="F441" s="105">
        <v>0</v>
      </c>
      <c r="G441" s="105">
        <v>0</v>
      </c>
    </row>
    <row r="442" spans="2:7">
      <c r="B442" s="107" t="s">
        <v>1168</v>
      </c>
      <c r="C442" s="106">
        <v>0</v>
      </c>
      <c r="D442" s="105">
        <v>0</v>
      </c>
      <c r="E442" s="105">
        <v>0</v>
      </c>
      <c r="F442" s="105">
        <v>0</v>
      </c>
      <c r="G442" s="105">
        <v>0</v>
      </c>
    </row>
    <row r="443" spans="2:7">
      <c r="B443" s="107" t="s">
        <v>1170</v>
      </c>
      <c r="C443" s="106">
        <v>0</v>
      </c>
      <c r="D443" s="105">
        <v>0</v>
      </c>
      <c r="E443" s="105">
        <v>0</v>
      </c>
      <c r="F443" s="105">
        <v>0</v>
      </c>
      <c r="G443" s="105">
        <v>0</v>
      </c>
    </row>
    <row r="444" spans="2:7">
      <c r="B444" s="107" t="s">
        <v>1172</v>
      </c>
      <c r="C444" s="106">
        <v>0</v>
      </c>
      <c r="D444" s="105">
        <v>0</v>
      </c>
      <c r="E444" s="105">
        <v>0</v>
      </c>
      <c r="F444" s="105">
        <v>0</v>
      </c>
      <c r="G444" s="105">
        <v>0</v>
      </c>
    </row>
    <row r="445" spans="2:7">
      <c r="B445" s="107" t="s">
        <v>1174</v>
      </c>
      <c r="C445" s="106">
        <v>0</v>
      </c>
      <c r="D445" s="105">
        <v>0</v>
      </c>
      <c r="E445" s="105">
        <v>0</v>
      </c>
      <c r="F445" s="105">
        <v>0</v>
      </c>
      <c r="G445" s="105">
        <v>0</v>
      </c>
    </row>
    <row r="446" spans="2:7">
      <c r="B446" s="107" t="s">
        <v>1176</v>
      </c>
      <c r="C446" s="106">
        <v>0</v>
      </c>
      <c r="D446" s="105">
        <v>0</v>
      </c>
      <c r="E446" s="105">
        <v>0</v>
      </c>
      <c r="F446" s="105">
        <v>0</v>
      </c>
      <c r="G446" s="105">
        <v>0</v>
      </c>
    </row>
    <row r="447" spans="2:7">
      <c r="B447" s="102" t="s">
        <v>394</v>
      </c>
      <c r="C447" s="106">
        <v>0</v>
      </c>
      <c r="D447" s="105">
        <v>0</v>
      </c>
      <c r="E447" s="105">
        <v>0</v>
      </c>
      <c r="F447" s="105">
        <v>0</v>
      </c>
      <c r="G447" s="105">
        <v>0</v>
      </c>
    </row>
    <row r="448" spans="2:7">
      <c r="B448" s="107" t="s">
        <v>394</v>
      </c>
      <c r="C448" s="106">
        <v>0</v>
      </c>
      <c r="D448" s="105">
        <v>0</v>
      </c>
      <c r="E448" s="105">
        <v>0</v>
      </c>
      <c r="F448" s="105">
        <v>0</v>
      </c>
      <c r="G448" s="105">
        <v>0</v>
      </c>
    </row>
    <row r="449" spans="2:7">
      <c r="B449" s="107" t="s">
        <v>1178</v>
      </c>
      <c r="C449" s="106">
        <v>0</v>
      </c>
      <c r="D449" s="105">
        <v>0</v>
      </c>
      <c r="E449" s="105">
        <v>0</v>
      </c>
      <c r="F449" s="105">
        <v>0</v>
      </c>
      <c r="G449" s="105">
        <v>0</v>
      </c>
    </row>
    <row r="450" spans="2:7">
      <c r="B450" s="107" t="s">
        <v>1196</v>
      </c>
      <c r="C450" s="106">
        <v>0</v>
      </c>
      <c r="D450" s="105">
        <v>0</v>
      </c>
      <c r="E450" s="105">
        <v>0</v>
      </c>
      <c r="F450" s="105">
        <v>0</v>
      </c>
      <c r="G450" s="105">
        <v>0</v>
      </c>
    </row>
    <row r="451" spans="2:7">
      <c r="B451" s="107" t="s">
        <v>1198</v>
      </c>
      <c r="C451" s="106">
        <v>0</v>
      </c>
      <c r="D451" s="105">
        <v>0</v>
      </c>
      <c r="E451" s="105">
        <v>0</v>
      </c>
      <c r="F451" s="105">
        <v>0</v>
      </c>
      <c r="G451" s="105">
        <v>0</v>
      </c>
    </row>
    <row r="452" spans="2:7">
      <c r="B452" s="107" t="s">
        <v>1180</v>
      </c>
      <c r="C452" s="106">
        <v>0</v>
      </c>
      <c r="D452" s="105">
        <v>0</v>
      </c>
      <c r="E452" s="105">
        <v>0</v>
      </c>
      <c r="F452" s="105">
        <v>0</v>
      </c>
      <c r="G452" s="105">
        <v>0</v>
      </c>
    </row>
    <row r="453" spans="2:7">
      <c r="B453" s="107" t="s">
        <v>1182</v>
      </c>
      <c r="C453" s="106">
        <v>0</v>
      </c>
      <c r="D453" s="105">
        <v>0</v>
      </c>
      <c r="E453" s="105">
        <v>0</v>
      </c>
      <c r="F453" s="105">
        <v>0</v>
      </c>
      <c r="G453" s="105">
        <v>0</v>
      </c>
    </row>
    <row r="454" spans="2:7">
      <c r="B454" s="107" t="s">
        <v>1184</v>
      </c>
      <c r="C454" s="106">
        <v>0</v>
      </c>
      <c r="D454" s="105">
        <v>0</v>
      </c>
      <c r="E454" s="105">
        <v>0</v>
      </c>
      <c r="F454" s="105">
        <v>0</v>
      </c>
      <c r="G454" s="105">
        <v>0</v>
      </c>
    </row>
    <row r="455" spans="2:7">
      <c r="B455" s="107" t="s">
        <v>1186</v>
      </c>
      <c r="C455" s="106">
        <v>0</v>
      </c>
      <c r="D455" s="105">
        <v>0</v>
      </c>
      <c r="E455" s="105">
        <v>0</v>
      </c>
      <c r="F455" s="105">
        <v>0</v>
      </c>
      <c r="G455" s="105">
        <v>0</v>
      </c>
    </row>
    <row r="456" spans="2:7">
      <c r="B456" s="107" t="s">
        <v>1188</v>
      </c>
      <c r="C456" s="106">
        <v>0</v>
      </c>
      <c r="D456" s="105">
        <v>0</v>
      </c>
      <c r="E456" s="105">
        <v>0</v>
      </c>
      <c r="F456" s="105">
        <v>0</v>
      </c>
      <c r="G456" s="105">
        <v>0</v>
      </c>
    </row>
    <row r="457" spans="2:7">
      <c r="B457" s="107" t="s">
        <v>1190</v>
      </c>
      <c r="C457" s="106">
        <v>0</v>
      </c>
      <c r="D457" s="105">
        <v>0</v>
      </c>
      <c r="E457" s="105">
        <v>0</v>
      </c>
      <c r="F457" s="105">
        <v>0</v>
      </c>
      <c r="G457" s="105">
        <v>0</v>
      </c>
    </row>
    <row r="458" spans="2:7">
      <c r="B458" s="107" t="s">
        <v>1192</v>
      </c>
      <c r="C458" s="106">
        <v>0</v>
      </c>
      <c r="D458" s="105">
        <v>0</v>
      </c>
      <c r="E458" s="105">
        <v>0</v>
      </c>
      <c r="F458" s="105">
        <v>0</v>
      </c>
      <c r="G458" s="105">
        <v>0</v>
      </c>
    </row>
    <row r="459" spans="2:7">
      <c r="B459" s="107" t="s">
        <v>1194</v>
      </c>
      <c r="C459" s="106">
        <v>0</v>
      </c>
      <c r="D459" s="105">
        <v>0</v>
      </c>
      <c r="E459" s="105">
        <v>0</v>
      </c>
      <c r="F459" s="105">
        <v>0</v>
      </c>
      <c r="G459" s="105">
        <v>0</v>
      </c>
    </row>
    <row r="460" spans="2:7">
      <c r="B460" s="102" t="s">
        <v>406</v>
      </c>
      <c r="C460" s="106">
        <v>0</v>
      </c>
      <c r="D460" s="105">
        <v>0</v>
      </c>
      <c r="E460" s="105">
        <v>0</v>
      </c>
      <c r="F460" s="105">
        <v>0</v>
      </c>
      <c r="G460" s="105">
        <v>0</v>
      </c>
    </row>
    <row r="461" spans="2:7">
      <c r="B461" s="107" t="s">
        <v>406</v>
      </c>
      <c r="C461" s="106">
        <v>0</v>
      </c>
      <c r="D461" s="105">
        <v>0</v>
      </c>
      <c r="E461" s="105">
        <v>0</v>
      </c>
      <c r="F461" s="105">
        <v>0</v>
      </c>
      <c r="G461" s="105">
        <v>0</v>
      </c>
    </row>
    <row r="462" spans="2:7">
      <c r="B462" s="107" t="s">
        <v>1202</v>
      </c>
      <c r="C462" s="106">
        <v>0</v>
      </c>
      <c r="D462" s="105">
        <v>0</v>
      </c>
      <c r="E462" s="105">
        <v>0</v>
      </c>
      <c r="F462" s="105">
        <v>0</v>
      </c>
      <c r="G462" s="105">
        <v>0</v>
      </c>
    </row>
    <row r="463" spans="2:7">
      <c r="B463" s="107" t="s">
        <v>1204</v>
      </c>
      <c r="C463" s="106">
        <v>0</v>
      </c>
      <c r="D463" s="105">
        <v>0</v>
      </c>
      <c r="E463" s="105">
        <v>0</v>
      </c>
      <c r="F463" s="105">
        <v>0</v>
      </c>
      <c r="G463" s="105">
        <v>0</v>
      </c>
    </row>
    <row r="464" spans="2:7">
      <c r="B464" s="107" t="s">
        <v>1206</v>
      </c>
      <c r="C464" s="106">
        <v>0</v>
      </c>
      <c r="D464" s="105">
        <v>0</v>
      </c>
      <c r="E464" s="105">
        <v>0</v>
      </c>
      <c r="F464" s="105">
        <v>0</v>
      </c>
      <c r="G464" s="105">
        <v>0</v>
      </c>
    </row>
    <row r="465" spans="2:7">
      <c r="B465" s="107" t="s">
        <v>1208</v>
      </c>
      <c r="C465" s="106">
        <v>0</v>
      </c>
      <c r="D465" s="105">
        <v>0</v>
      </c>
      <c r="E465" s="105">
        <v>0</v>
      </c>
      <c r="F465" s="105">
        <v>0</v>
      </c>
      <c r="G465" s="105">
        <v>0</v>
      </c>
    </row>
    <row r="466" spans="2:7">
      <c r="B466" s="107" t="s">
        <v>1210</v>
      </c>
      <c r="C466" s="106">
        <v>0</v>
      </c>
      <c r="D466" s="105">
        <v>0</v>
      </c>
      <c r="E466" s="105">
        <v>0</v>
      </c>
      <c r="F466" s="105">
        <v>0</v>
      </c>
      <c r="G466" s="105">
        <v>0</v>
      </c>
    </row>
    <row r="467" spans="2:7">
      <c r="B467" s="102" t="s">
        <v>412</v>
      </c>
      <c r="C467" s="106">
        <v>0</v>
      </c>
      <c r="D467" s="105">
        <v>0</v>
      </c>
      <c r="E467" s="105">
        <v>0</v>
      </c>
      <c r="F467" s="105">
        <v>0</v>
      </c>
      <c r="G467" s="105">
        <v>0</v>
      </c>
    </row>
    <row r="468" spans="2:7">
      <c r="B468" s="107" t="s">
        <v>412</v>
      </c>
      <c r="C468" s="106">
        <v>0</v>
      </c>
      <c r="D468" s="105">
        <v>0</v>
      </c>
      <c r="E468" s="105">
        <v>0</v>
      </c>
      <c r="F468" s="105">
        <v>0</v>
      </c>
      <c r="G468" s="105">
        <v>0</v>
      </c>
    </row>
    <row r="469" spans="2:7">
      <c r="B469" s="107" t="s">
        <v>1212</v>
      </c>
      <c r="C469" s="106">
        <v>0</v>
      </c>
      <c r="D469" s="105">
        <v>0</v>
      </c>
      <c r="E469" s="105">
        <v>0</v>
      </c>
      <c r="F469" s="105">
        <v>0</v>
      </c>
      <c r="G469" s="105">
        <v>0</v>
      </c>
    </row>
    <row r="470" spans="2:7">
      <c r="B470" s="107" t="s">
        <v>1214</v>
      </c>
      <c r="C470" s="106">
        <v>0</v>
      </c>
      <c r="D470" s="105">
        <v>0</v>
      </c>
      <c r="E470" s="105">
        <v>0</v>
      </c>
      <c r="F470" s="105">
        <v>0</v>
      </c>
      <c r="G470" s="105">
        <v>0</v>
      </c>
    </row>
    <row r="471" spans="2:7">
      <c r="B471" s="107" t="s">
        <v>1216</v>
      </c>
      <c r="C471" s="106">
        <v>0</v>
      </c>
      <c r="D471" s="105">
        <v>0</v>
      </c>
      <c r="E471" s="105">
        <v>0</v>
      </c>
      <c r="F471" s="105">
        <v>0</v>
      </c>
      <c r="G471" s="105">
        <v>0</v>
      </c>
    </row>
    <row r="472" spans="2:7">
      <c r="B472" s="107" t="s">
        <v>1218</v>
      </c>
      <c r="C472" s="106">
        <v>0</v>
      </c>
      <c r="D472" s="105">
        <v>0</v>
      </c>
      <c r="E472" s="105">
        <v>0</v>
      </c>
      <c r="F472" s="105">
        <v>0</v>
      </c>
      <c r="G472" s="105">
        <v>0</v>
      </c>
    </row>
    <row r="473" spans="2:7">
      <c r="B473" s="102" t="s">
        <v>417</v>
      </c>
      <c r="C473" s="106">
        <v>0</v>
      </c>
      <c r="D473" s="105">
        <v>0</v>
      </c>
      <c r="E473" s="105">
        <v>0</v>
      </c>
      <c r="F473" s="105">
        <v>0</v>
      </c>
      <c r="G473" s="105">
        <v>0</v>
      </c>
    </row>
    <row r="474" spans="2:7">
      <c r="B474" s="107" t="s">
        <v>417</v>
      </c>
      <c r="C474" s="106">
        <v>0</v>
      </c>
      <c r="D474" s="105">
        <v>0</v>
      </c>
      <c r="E474" s="105">
        <v>0</v>
      </c>
      <c r="F474" s="105">
        <v>0</v>
      </c>
      <c r="G474" s="105">
        <v>0</v>
      </c>
    </row>
    <row r="475" spans="2:7">
      <c r="B475" s="107" t="s">
        <v>1220</v>
      </c>
      <c r="C475" s="106">
        <v>0</v>
      </c>
      <c r="D475" s="105">
        <v>0</v>
      </c>
      <c r="E475" s="105">
        <v>0</v>
      </c>
      <c r="F475" s="105">
        <v>0</v>
      </c>
      <c r="G475" s="105">
        <v>0</v>
      </c>
    </row>
    <row r="476" spans="2:7">
      <c r="B476" s="102" t="s">
        <v>419</v>
      </c>
      <c r="C476" s="106">
        <v>0</v>
      </c>
      <c r="D476" s="105">
        <v>0</v>
      </c>
      <c r="E476" s="105">
        <v>0</v>
      </c>
      <c r="F476" s="105">
        <v>0</v>
      </c>
      <c r="G476" s="105">
        <v>0</v>
      </c>
    </row>
    <row r="477" spans="2:7">
      <c r="B477" s="107" t="s">
        <v>419</v>
      </c>
      <c r="C477" s="106">
        <v>0</v>
      </c>
      <c r="D477" s="105">
        <v>0</v>
      </c>
      <c r="E477" s="105">
        <v>0</v>
      </c>
      <c r="F477" s="105">
        <v>0</v>
      </c>
      <c r="G477" s="105">
        <v>0</v>
      </c>
    </row>
    <row r="478" spans="2:7">
      <c r="B478" s="109" t="s">
        <v>455</v>
      </c>
      <c r="C478" s="106">
        <v>0</v>
      </c>
      <c r="D478" s="105">
        <v>0</v>
      </c>
      <c r="E478" s="105">
        <v>0</v>
      </c>
      <c r="F478" s="105">
        <v>0</v>
      </c>
      <c r="G478" s="105">
        <v>0</v>
      </c>
    </row>
    <row r="479" spans="2:7">
      <c r="B479" s="102" t="s">
        <v>456</v>
      </c>
      <c r="C479" s="106">
        <v>0</v>
      </c>
      <c r="D479" s="105">
        <v>0</v>
      </c>
      <c r="E479" s="105">
        <v>0</v>
      </c>
      <c r="F479" s="105">
        <v>0</v>
      </c>
      <c r="G479" s="105">
        <v>0</v>
      </c>
    </row>
    <row r="480" spans="2:7">
      <c r="B480" s="107" t="s">
        <v>456</v>
      </c>
      <c r="C480" s="106">
        <v>0</v>
      </c>
      <c r="D480" s="105">
        <v>0</v>
      </c>
      <c r="E480" s="105">
        <v>0</v>
      </c>
      <c r="F480" s="105">
        <v>0</v>
      </c>
      <c r="G480" s="105">
        <v>0</v>
      </c>
    </row>
    <row r="481" spans="2:7">
      <c r="B481" s="107" t="s">
        <v>457</v>
      </c>
      <c r="C481" s="106">
        <v>0</v>
      </c>
      <c r="D481" s="105">
        <v>0</v>
      </c>
      <c r="E481" s="105">
        <v>0</v>
      </c>
      <c r="F481" s="105">
        <v>0</v>
      </c>
      <c r="G481" s="105">
        <v>0</v>
      </c>
    </row>
    <row r="482" spans="2:7">
      <c r="B482" s="107" t="s">
        <v>458</v>
      </c>
      <c r="C482" s="106">
        <v>0</v>
      </c>
      <c r="D482" s="105">
        <v>0</v>
      </c>
      <c r="E482" s="105">
        <v>0</v>
      </c>
      <c r="F482" s="105">
        <v>0</v>
      </c>
      <c r="G482" s="105">
        <v>0</v>
      </c>
    </row>
    <row r="483" spans="2:7">
      <c r="B483" s="107" t="s">
        <v>459</v>
      </c>
      <c r="C483" s="106">
        <v>0</v>
      </c>
      <c r="D483" s="105">
        <v>0</v>
      </c>
      <c r="E483" s="105">
        <v>0</v>
      </c>
      <c r="F483" s="105">
        <v>0</v>
      </c>
      <c r="G483" s="105">
        <v>0</v>
      </c>
    </row>
    <row r="484" spans="2:7">
      <c r="B484" s="107" t="s">
        <v>460</v>
      </c>
      <c r="C484" s="106">
        <v>0</v>
      </c>
      <c r="D484" s="105">
        <v>0</v>
      </c>
      <c r="E484" s="105">
        <v>0</v>
      </c>
      <c r="F484" s="105">
        <v>0</v>
      </c>
      <c r="G484" s="105">
        <v>0</v>
      </c>
    </row>
    <row r="485" spans="2:7">
      <c r="B485" s="107" t="s">
        <v>461</v>
      </c>
      <c r="C485" s="106">
        <v>0</v>
      </c>
      <c r="D485" s="105">
        <v>0</v>
      </c>
      <c r="E485" s="105">
        <v>0</v>
      </c>
      <c r="F485" s="105">
        <v>0</v>
      </c>
      <c r="G485" s="105">
        <v>0</v>
      </c>
    </row>
    <row r="486" spans="2:7">
      <c r="B486" s="107" t="s">
        <v>462</v>
      </c>
      <c r="C486" s="106">
        <v>0</v>
      </c>
      <c r="D486" s="105">
        <v>0</v>
      </c>
      <c r="E486" s="105">
        <v>0</v>
      </c>
      <c r="F486" s="105">
        <v>0</v>
      </c>
      <c r="G486" s="105">
        <v>0</v>
      </c>
    </row>
    <row r="487" spans="2:7">
      <c r="B487" s="107" t="s">
        <v>463</v>
      </c>
      <c r="C487" s="106">
        <v>0</v>
      </c>
      <c r="D487" s="105">
        <v>0</v>
      </c>
      <c r="E487" s="105">
        <v>0</v>
      </c>
      <c r="F487" s="105">
        <v>0</v>
      </c>
      <c r="G487" s="105">
        <v>0</v>
      </c>
    </row>
    <row r="488" spans="2:7">
      <c r="B488" s="102" t="s">
        <v>464</v>
      </c>
      <c r="C488" s="106">
        <v>0</v>
      </c>
      <c r="D488" s="105">
        <v>0</v>
      </c>
      <c r="E488" s="105">
        <v>0</v>
      </c>
      <c r="F488" s="105">
        <v>0</v>
      </c>
      <c r="G488" s="105">
        <v>0</v>
      </c>
    </row>
    <row r="489" spans="2:7">
      <c r="B489" s="107" t="s">
        <v>464</v>
      </c>
      <c r="C489" s="106">
        <v>0</v>
      </c>
      <c r="D489" s="105">
        <v>0</v>
      </c>
      <c r="E489" s="105">
        <v>0</v>
      </c>
      <c r="F489" s="105">
        <v>0</v>
      </c>
      <c r="G489" s="105">
        <v>0</v>
      </c>
    </row>
    <row r="490" spans="2:7">
      <c r="B490" s="107" t="s">
        <v>465</v>
      </c>
      <c r="C490" s="106">
        <v>0</v>
      </c>
      <c r="D490" s="105">
        <v>0</v>
      </c>
      <c r="E490" s="105">
        <v>0</v>
      </c>
      <c r="F490" s="105">
        <v>0</v>
      </c>
      <c r="G490" s="105">
        <v>0</v>
      </c>
    </row>
    <row r="491" spans="2:7">
      <c r="B491" s="107" t="s">
        <v>466</v>
      </c>
      <c r="C491" s="106">
        <v>0</v>
      </c>
      <c r="D491" s="105">
        <v>0</v>
      </c>
      <c r="E491" s="105">
        <v>0</v>
      </c>
      <c r="F491" s="105">
        <v>0</v>
      </c>
      <c r="G491" s="105">
        <v>0</v>
      </c>
    </row>
    <row r="492" spans="2:7">
      <c r="B492" s="107" t="s">
        <v>467</v>
      </c>
      <c r="C492" s="106">
        <v>0</v>
      </c>
      <c r="D492" s="105">
        <v>0</v>
      </c>
      <c r="E492" s="105">
        <v>0</v>
      </c>
      <c r="F492" s="105">
        <v>0</v>
      </c>
      <c r="G492" s="105">
        <v>0</v>
      </c>
    </row>
    <row r="493" spans="2:7">
      <c r="B493" s="107" t="s">
        <v>1294</v>
      </c>
      <c r="C493" s="106">
        <v>0</v>
      </c>
      <c r="D493" s="105">
        <v>0</v>
      </c>
      <c r="E493" s="105">
        <v>0</v>
      </c>
      <c r="F493" s="105">
        <v>0</v>
      </c>
      <c r="G493" s="105">
        <v>0</v>
      </c>
    </row>
    <row r="494" spans="2:7">
      <c r="B494" s="107" t="s">
        <v>469</v>
      </c>
      <c r="C494" s="106">
        <v>0</v>
      </c>
      <c r="D494" s="105">
        <v>0</v>
      </c>
      <c r="E494" s="105">
        <v>0</v>
      </c>
      <c r="F494" s="105">
        <v>0</v>
      </c>
      <c r="G494" s="105">
        <v>0</v>
      </c>
    </row>
    <row r="495" spans="2:7">
      <c r="B495" s="107" t="s">
        <v>470</v>
      </c>
      <c r="C495" s="106">
        <v>0</v>
      </c>
      <c r="D495" s="105">
        <v>0</v>
      </c>
      <c r="E495" s="105">
        <v>0</v>
      </c>
      <c r="F495" s="105">
        <v>0</v>
      </c>
      <c r="G495" s="105">
        <v>0</v>
      </c>
    </row>
    <row r="496" spans="2:7">
      <c r="B496" s="107" t="s">
        <v>471</v>
      </c>
      <c r="C496" s="106">
        <v>0</v>
      </c>
      <c r="D496" s="105">
        <v>0</v>
      </c>
      <c r="E496" s="105">
        <v>0</v>
      </c>
      <c r="F496" s="105">
        <v>0</v>
      </c>
      <c r="G496" s="105">
        <v>0</v>
      </c>
    </row>
    <row r="497" spans="2:7">
      <c r="B497" s="107" t="s">
        <v>472</v>
      </c>
      <c r="C497" s="106">
        <v>0</v>
      </c>
      <c r="D497" s="105">
        <v>0</v>
      </c>
      <c r="E497" s="105">
        <v>0</v>
      </c>
      <c r="F497" s="105">
        <v>0</v>
      </c>
      <c r="G497" s="105">
        <v>0</v>
      </c>
    </row>
    <row r="498" spans="2:7">
      <c r="B498" s="107" t="s">
        <v>473</v>
      </c>
      <c r="C498" s="106">
        <v>0</v>
      </c>
      <c r="D498" s="105">
        <v>0</v>
      </c>
      <c r="E498" s="105">
        <v>0</v>
      </c>
      <c r="F498" s="105">
        <v>0</v>
      </c>
      <c r="G498" s="105">
        <v>0</v>
      </c>
    </row>
    <row r="499" spans="2:7">
      <c r="B499" s="102" t="s">
        <v>1784</v>
      </c>
      <c r="C499" s="106">
        <v>0</v>
      </c>
      <c r="D499" s="105">
        <v>0</v>
      </c>
      <c r="E499" s="105">
        <v>0</v>
      </c>
      <c r="F499" s="105">
        <v>0</v>
      </c>
      <c r="G499" s="105">
        <v>0</v>
      </c>
    </row>
    <row r="500" spans="2:7">
      <c r="B500" s="107" t="s">
        <v>1784</v>
      </c>
      <c r="C500" s="106">
        <v>0</v>
      </c>
      <c r="D500" s="105">
        <v>0</v>
      </c>
      <c r="E500" s="105">
        <v>0</v>
      </c>
      <c r="F500" s="105">
        <v>0</v>
      </c>
      <c r="G500" s="105">
        <v>0</v>
      </c>
    </row>
    <row r="501" spans="2:7">
      <c r="B501" s="107" t="s">
        <v>475</v>
      </c>
      <c r="C501" s="106">
        <v>0</v>
      </c>
      <c r="D501" s="105">
        <v>0</v>
      </c>
      <c r="E501" s="105">
        <v>0</v>
      </c>
      <c r="F501" s="105">
        <v>0</v>
      </c>
      <c r="G501" s="105">
        <v>0</v>
      </c>
    </row>
    <row r="502" spans="2:7">
      <c r="B502" s="107" t="s">
        <v>476</v>
      </c>
      <c r="C502" s="106">
        <v>0</v>
      </c>
      <c r="D502" s="105">
        <v>0</v>
      </c>
      <c r="E502" s="105">
        <v>0</v>
      </c>
      <c r="F502" s="105">
        <v>0</v>
      </c>
      <c r="G502" s="105">
        <v>0</v>
      </c>
    </row>
    <row r="503" spans="2:7">
      <c r="B503" s="107" t="s">
        <v>477</v>
      </c>
      <c r="C503" s="106">
        <v>0</v>
      </c>
      <c r="D503" s="105">
        <v>0</v>
      </c>
      <c r="E503" s="105">
        <v>0</v>
      </c>
      <c r="F503" s="105">
        <v>0</v>
      </c>
      <c r="G503" s="105">
        <v>0</v>
      </c>
    </row>
    <row r="504" spans="2:7">
      <c r="B504" s="107" t="s">
        <v>478</v>
      </c>
      <c r="C504" s="106">
        <v>0</v>
      </c>
      <c r="D504" s="105">
        <v>0</v>
      </c>
      <c r="E504" s="105">
        <v>0</v>
      </c>
      <c r="F504" s="105">
        <v>0</v>
      </c>
      <c r="G504" s="105">
        <v>0</v>
      </c>
    </row>
    <row r="505" spans="2:7">
      <c r="B505" s="107" t="s">
        <v>479</v>
      </c>
      <c r="C505" s="106">
        <v>0</v>
      </c>
      <c r="D505" s="105">
        <v>0</v>
      </c>
      <c r="E505" s="105">
        <v>0</v>
      </c>
      <c r="F505" s="105">
        <v>0</v>
      </c>
      <c r="G505" s="105">
        <v>0</v>
      </c>
    </row>
    <row r="506" spans="2:7">
      <c r="B506" s="107" t="s">
        <v>480</v>
      </c>
      <c r="C506" s="106">
        <v>0</v>
      </c>
      <c r="D506" s="105">
        <v>0</v>
      </c>
      <c r="E506" s="105">
        <v>0</v>
      </c>
      <c r="F506" s="105">
        <v>0</v>
      </c>
      <c r="G506" s="105">
        <v>0</v>
      </c>
    </row>
    <row r="507" spans="2:7">
      <c r="B507" s="107" t="s">
        <v>481</v>
      </c>
      <c r="C507" s="106">
        <v>0</v>
      </c>
      <c r="D507" s="105">
        <v>0</v>
      </c>
      <c r="E507" s="105">
        <v>0</v>
      </c>
      <c r="F507" s="105">
        <v>0</v>
      </c>
      <c r="G507" s="105">
        <v>0</v>
      </c>
    </row>
    <row r="508" spans="2:7">
      <c r="B508" s="102" t="s">
        <v>482</v>
      </c>
      <c r="C508" s="106">
        <v>0</v>
      </c>
      <c r="D508" s="105">
        <v>0</v>
      </c>
      <c r="E508" s="105">
        <v>0</v>
      </c>
      <c r="F508" s="105">
        <v>0</v>
      </c>
      <c r="G508" s="105">
        <v>0</v>
      </c>
    </row>
    <row r="509" spans="2:7">
      <c r="B509" s="107" t="s">
        <v>482</v>
      </c>
      <c r="C509" s="106">
        <v>0</v>
      </c>
      <c r="D509" s="105">
        <v>0</v>
      </c>
      <c r="E509" s="105">
        <v>0</v>
      </c>
      <c r="F509" s="105">
        <v>0</v>
      </c>
      <c r="G509" s="105">
        <v>0</v>
      </c>
    </row>
    <row r="510" spans="2:7">
      <c r="B510" s="107" t="s">
        <v>483</v>
      </c>
      <c r="C510" s="106">
        <v>0</v>
      </c>
      <c r="D510" s="105">
        <v>0</v>
      </c>
      <c r="E510" s="105">
        <v>0</v>
      </c>
      <c r="F510" s="105">
        <v>0</v>
      </c>
      <c r="G510" s="105">
        <v>0</v>
      </c>
    </row>
    <row r="511" spans="2:7">
      <c r="B511" s="107" t="s">
        <v>484</v>
      </c>
      <c r="C511" s="106">
        <v>0</v>
      </c>
      <c r="D511" s="105">
        <v>0</v>
      </c>
      <c r="E511" s="105">
        <v>0</v>
      </c>
      <c r="F511" s="105">
        <v>0</v>
      </c>
      <c r="G511" s="105">
        <v>0</v>
      </c>
    </row>
    <row r="512" spans="2:7">
      <c r="B512" s="107" t="s">
        <v>485</v>
      </c>
      <c r="C512" s="106">
        <v>0</v>
      </c>
      <c r="D512" s="105">
        <v>0</v>
      </c>
      <c r="E512" s="105">
        <v>0</v>
      </c>
      <c r="F512" s="105">
        <v>0</v>
      </c>
      <c r="G512" s="105">
        <v>0</v>
      </c>
    </row>
    <row r="513" spans="2:7">
      <c r="B513" s="107" t="s">
        <v>486</v>
      </c>
      <c r="C513" s="106">
        <v>0</v>
      </c>
      <c r="D513" s="105">
        <v>0</v>
      </c>
      <c r="E513" s="105">
        <v>0</v>
      </c>
      <c r="F513" s="105">
        <v>0</v>
      </c>
      <c r="G513" s="105">
        <v>0</v>
      </c>
    </row>
    <row r="514" spans="2:7">
      <c r="B514" s="107" t="s">
        <v>488</v>
      </c>
      <c r="C514" s="106">
        <v>0</v>
      </c>
      <c r="D514" s="105">
        <v>0</v>
      </c>
      <c r="E514" s="105">
        <v>0</v>
      </c>
      <c r="F514" s="105">
        <v>0</v>
      </c>
      <c r="G514" s="105">
        <v>0</v>
      </c>
    </row>
    <row r="515" spans="2:7">
      <c r="B515" s="102" t="s">
        <v>455</v>
      </c>
      <c r="C515" s="106">
        <v>0</v>
      </c>
      <c r="D515" s="105">
        <v>0</v>
      </c>
      <c r="E515" s="105">
        <v>0</v>
      </c>
      <c r="F515" s="105">
        <v>0</v>
      </c>
      <c r="G515" s="105">
        <v>0</v>
      </c>
    </row>
    <row r="516" spans="2:7">
      <c r="B516" s="107" t="s">
        <v>455</v>
      </c>
      <c r="C516" s="106">
        <v>0</v>
      </c>
      <c r="D516" s="105">
        <v>0</v>
      </c>
      <c r="E516" s="105">
        <v>0</v>
      </c>
      <c r="F516" s="105">
        <v>0</v>
      </c>
      <c r="G516" s="105">
        <v>0</v>
      </c>
    </row>
    <row r="517" spans="2:7">
      <c r="B517" s="9" t="s">
        <v>11</v>
      </c>
      <c r="C517" s="106">
        <v>0</v>
      </c>
      <c r="D517" s="105">
        <v>0</v>
      </c>
      <c r="E517" s="105">
        <v>0</v>
      </c>
      <c r="F517" s="105">
        <v>0</v>
      </c>
      <c r="G517" s="105">
        <v>0</v>
      </c>
    </row>
    <row r="518" spans="2:7">
      <c r="B518"/>
      <c r="C518"/>
      <c r="D518"/>
      <c r="E518"/>
      <c r="F518"/>
    </row>
    <row r="519" spans="2:7">
      <c r="B519"/>
      <c r="C519"/>
      <c r="D519"/>
      <c r="E519"/>
      <c r="F519"/>
    </row>
    <row r="520" spans="2:7">
      <c r="B520"/>
      <c r="C520"/>
      <c r="D520"/>
      <c r="E520"/>
      <c r="F520"/>
    </row>
    <row r="521" spans="2:7">
      <c r="B521"/>
      <c r="C521"/>
      <c r="D521"/>
      <c r="E521"/>
      <c r="F521"/>
    </row>
    <row r="522" spans="2:7">
      <c r="B522"/>
      <c r="C522"/>
      <c r="D522"/>
      <c r="E522"/>
      <c r="F522"/>
    </row>
    <row r="523" spans="2:7">
      <c r="B523"/>
      <c r="C523"/>
      <c r="D523"/>
      <c r="E523"/>
      <c r="F523"/>
    </row>
    <row r="524" spans="2:7">
      <c r="B524"/>
      <c r="C524"/>
      <c r="D524"/>
      <c r="E524"/>
      <c r="F524"/>
    </row>
    <row r="525" spans="2:7">
      <c r="B525"/>
      <c r="C525"/>
      <c r="D525"/>
      <c r="E525"/>
      <c r="F525"/>
    </row>
    <row r="526" spans="2:7">
      <c r="B526"/>
      <c r="C526"/>
      <c r="D526"/>
      <c r="E526"/>
      <c r="F526"/>
    </row>
    <row r="527" spans="2:7">
      <c r="B527"/>
      <c r="C527"/>
      <c r="D527"/>
      <c r="E527"/>
      <c r="F527"/>
    </row>
    <row r="528" spans="2:7">
      <c r="B528"/>
      <c r="C528"/>
      <c r="D528"/>
      <c r="E528"/>
      <c r="F528"/>
    </row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</sheetData>
  <sheetProtection pivotTables="0"/>
  <mergeCells count="1">
    <mergeCell ref="F3:L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CB040-387C-4053-B0A9-6177091C25DE}">
  <sheetPr codeName="Sheet2">
    <tabColor theme="7"/>
  </sheetPr>
  <dimension ref="A1:AB479"/>
  <sheetViews>
    <sheetView topLeftCell="K279" workbookViewId="0">
      <selection activeCell="R122" sqref="R122"/>
    </sheetView>
  </sheetViews>
  <sheetFormatPr defaultColWidth="0" defaultRowHeight="15" customHeight="1" outlineLevelRow="2"/>
  <cols>
    <col min="1" max="1" width="9.1796875" style="10" hidden="1" customWidth="1"/>
    <col min="2" max="3" width="8.7265625" style="10" hidden="1" customWidth="1"/>
    <col min="4" max="6" width="8.7265625" style="11" hidden="1" customWidth="1"/>
    <col min="7" max="7" width="18.7265625" style="10" hidden="1" customWidth="1"/>
    <col min="8" max="8" width="11.26953125" style="10" customWidth="1"/>
    <col min="9" max="9" width="6.54296875" style="10" customWidth="1"/>
    <col min="10" max="10" width="90.26953125" style="15" bestFit="1" customWidth="1"/>
    <col min="11" max="11" width="35.7265625" style="10" bestFit="1" customWidth="1"/>
    <col min="12" max="12" width="28.7265625" style="10" bestFit="1" customWidth="1"/>
    <col min="13" max="13" width="14.54296875" style="13" customWidth="1"/>
    <col min="14" max="14" width="4.453125" style="10" customWidth="1"/>
    <col min="15" max="15" width="27.26953125" style="10" bestFit="1" customWidth="1"/>
    <col min="16" max="21" width="15.7265625" style="10" customWidth="1"/>
    <col min="22" max="22" width="46" style="10" customWidth="1"/>
    <col min="23" max="27" width="15.7265625" style="10" customWidth="1"/>
    <col min="28" max="28" width="8.7265625" style="10" customWidth="1"/>
    <col min="29" max="16384" width="8.7265625" style="10" hidden="1"/>
  </cols>
  <sheetData>
    <row r="1" spans="1:26" ht="14.5">
      <c r="J1" s="12" t="s">
        <v>12</v>
      </c>
    </row>
    <row r="3" spans="1:26" ht="21">
      <c r="G3"/>
      <c r="H3"/>
      <c r="I3" s="14" t="s">
        <v>13</v>
      </c>
    </row>
    <row r="4" spans="1:26" ht="14.5"/>
    <row r="5" spans="1:26" ht="14.5">
      <c r="I5" s="16" t="s">
        <v>14</v>
      </c>
    </row>
    <row r="6" spans="1:26" ht="14.5">
      <c r="I6" s="17">
        <f>IF(K3&lt;&gt;"",1,-1)</f>
        <v>-1</v>
      </c>
      <c r="J6" s="18" t="s">
        <v>15</v>
      </c>
    </row>
    <row r="7" spans="1:26" ht="20.149999999999999" customHeight="1">
      <c r="I7" s="17">
        <v>1</v>
      </c>
      <c r="J7" s="18" t="s">
        <v>16</v>
      </c>
    </row>
    <row r="8" spans="1:26" ht="37.15" customHeight="1">
      <c r="J8" s="10"/>
    </row>
    <row r="9" spans="1:26" ht="64.150000000000006" customHeight="1"/>
    <row r="10" spans="1:26" s="11" customFormat="1" ht="16.5" customHeight="1"/>
    <row r="11" spans="1:26" ht="21.75" customHeight="1" thickBot="1">
      <c r="I11" s="19">
        <f>IF(OR(K12="Ej relevant/Har inget att rapportera",K12="Ja"),1,-1)</f>
        <v>1</v>
      </c>
      <c r="J11" s="165" t="s">
        <v>17</v>
      </c>
      <c r="K11" s="165"/>
      <c r="L11" s="165"/>
      <c r="M11" s="165"/>
      <c r="O11" s="166" t="s">
        <v>18</v>
      </c>
      <c r="P11" s="166"/>
      <c r="Q11" s="166"/>
      <c r="R11" s="166"/>
      <c r="S11" s="167"/>
      <c r="T11" s="167"/>
      <c r="U11" s="167"/>
      <c r="W11" s="166" t="s">
        <v>19</v>
      </c>
      <c r="X11" s="166"/>
      <c r="Y11" s="166"/>
      <c r="Z11" s="166"/>
    </row>
    <row r="12" spans="1:26" ht="16.5" customHeight="1" thickBot="1">
      <c r="I12" s="20"/>
      <c r="J12" s="21" t="s">
        <v>20</v>
      </c>
      <c r="K12" s="22" t="s">
        <v>1775</v>
      </c>
      <c r="L12" s="168"/>
      <c r="M12" s="169"/>
      <c r="O12" s="23"/>
      <c r="P12" s="23"/>
      <c r="Q12" s="23"/>
      <c r="R12" s="23"/>
      <c r="S12" s="23"/>
      <c r="T12" s="23"/>
      <c r="U12" s="23"/>
      <c r="W12" s="24"/>
      <c r="X12" s="25"/>
      <c r="Y12" s="25"/>
      <c r="Z12" s="26"/>
    </row>
    <row r="13" spans="1:26" ht="16.5" customHeight="1" thickBot="1">
      <c r="I13" s="20"/>
      <c r="J13" s="21" t="s">
        <v>21</v>
      </c>
      <c r="K13" s="22" t="s">
        <v>541</v>
      </c>
      <c r="L13" s="168"/>
      <c r="M13" s="169"/>
      <c r="O13" s="23"/>
      <c r="P13" s="23"/>
      <c r="Q13" s="23"/>
      <c r="R13" s="23"/>
      <c r="S13" s="23"/>
      <c r="T13" s="23"/>
      <c r="U13" s="23"/>
      <c r="W13" s="24"/>
      <c r="X13" s="25"/>
      <c r="Y13" s="25"/>
      <c r="Z13" s="26"/>
    </row>
    <row r="14" spans="1:26" ht="29.5" thickBot="1">
      <c r="A14" s="27" t="s">
        <v>23</v>
      </c>
      <c r="B14" s="27" t="s">
        <v>24</v>
      </c>
      <c r="C14" s="28" t="s">
        <v>25</v>
      </c>
      <c r="D14" s="27" t="s">
        <v>26</v>
      </c>
      <c r="E14" s="27" t="s">
        <v>27</v>
      </c>
      <c r="F14" s="27" t="s">
        <v>28</v>
      </c>
      <c r="G14" s="27" t="s">
        <v>29</v>
      </c>
      <c r="I14" s="29"/>
      <c r="J14" s="24" t="s">
        <v>30</v>
      </c>
      <c r="K14" s="24" t="s">
        <v>1783</v>
      </c>
      <c r="L14" s="24" t="s">
        <v>32</v>
      </c>
      <c r="M14" s="30" t="s">
        <v>33</v>
      </c>
      <c r="O14" s="24" t="s">
        <v>34</v>
      </c>
      <c r="P14" s="30" t="s">
        <v>35</v>
      </c>
      <c r="Q14" s="30" t="s">
        <v>36</v>
      </c>
      <c r="R14" s="31" t="s">
        <v>37</v>
      </c>
      <c r="S14" s="32" t="s">
        <v>38</v>
      </c>
      <c r="T14" s="33" t="s">
        <v>39</v>
      </c>
      <c r="U14" s="34" t="s">
        <v>40</v>
      </c>
      <c r="W14" s="24" t="s">
        <v>34</v>
      </c>
      <c r="X14" s="25" t="s">
        <v>41</v>
      </c>
      <c r="Y14" s="25" t="s">
        <v>42</v>
      </c>
      <c r="Z14" s="26" t="s">
        <v>43</v>
      </c>
    </row>
    <row r="15" spans="1:26" ht="18.5">
      <c r="A15" s="35" t="s">
        <v>44</v>
      </c>
      <c r="B15" s="35">
        <f>INDEX('Listor_utökad spend'!$C$2:$C$7,MATCH('Input-inköpta varor o tjänster'!$K$13,LFUindelning,0))</f>
        <v>123</v>
      </c>
      <c r="C15" s="36">
        <f>IF(ISBLANK(J15),0,LEN(J15)-LEN(SUBSTITUTE(J15,".",""))+1)</f>
        <v>0</v>
      </c>
      <c r="D15" s="35" t="b">
        <f>ISNUMBER(FIND(C15,B15))</f>
        <v>0</v>
      </c>
      <c r="E15" s="35"/>
      <c r="F15" s="35"/>
      <c r="G15" s="35"/>
      <c r="I15" s="37"/>
      <c r="J15" s="38"/>
      <c r="K15" s="39"/>
      <c r="L15" s="38"/>
      <c r="M15" s="38"/>
      <c r="O15" s="40"/>
      <c r="P15" s="41"/>
      <c r="Q15" s="41"/>
      <c r="R15" s="42"/>
      <c r="S15" s="43"/>
      <c r="T15" s="44"/>
      <c r="U15" s="45"/>
      <c r="W15" s="45"/>
      <c r="X15" s="45"/>
      <c r="Y15" s="45"/>
      <c r="Z15" s="45"/>
    </row>
    <row r="16" spans="1:26" ht="16.5" customHeight="1">
      <c r="A16" s="46" t="s">
        <v>44</v>
      </c>
      <c r="B16" s="46">
        <f>INDEX('Listor_utökad spend'!$C$2:$C$7,MATCH('Input-inköpta varor o tjänster'!$K$13,LFUindelning,0))</f>
        <v>123</v>
      </c>
      <c r="C16" s="36">
        <f t="shared" ref="C16:C79" si="0">IF(ISBLANK(J16),0,LEN(J16)-LEN(SUBSTITUTE(J16,".",""))+1)</f>
        <v>1</v>
      </c>
      <c r="D16" s="46" t="b">
        <f t="shared" ref="D16:D79" si="1">ISNUMBER(FIND(C16,B16))</f>
        <v>1</v>
      </c>
      <c r="E16" s="46" t="str">
        <f>LEFT(J16,1)</f>
        <v>1</v>
      </c>
      <c r="F16" s="46" t="str">
        <f>IF(LEN(J16)-LEN(SUBSTITUTE(J16,".",""))&gt;=1,LEFT(J16,FIND(".",J16)+1),E16)</f>
        <v>1</v>
      </c>
      <c r="G16" s="46" t="str">
        <f>IF(LEN(J16)-LEN(SUBSTITUTE(J16,".",""))&gt;=2,LEFT(J16,FIND(" ",J16)-1),F16)</f>
        <v>1</v>
      </c>
      <c r="I16" s="20">
        <f>IF(OR($K$12="Ej relevant/Kommer ej kunna rapportera",K16&lt;&gt;"",D16=FALSE),1,-1)</f>
        <v>-1</v>
      </c>
      <c r="J16" s="38" t="s">
        <v>2</v>
      </c>
      <c r="K16" s="47"/>
      <c r="L16" s="47"/>
      <c r="M16" s="47"/>
      <c r="O16" s="48" t="str">
        <f>IFERROR(INDEX(Utsläppsfaktorer!E:E,MATCH(CONCATENATE($J$1,$J$11,$J16),Utsläppsfaktorer!$A:$A,0)),"-")</f>
        <v>kg CO2e/SEK</v>
      </c>
      <c r="P16" s="48">
        <f>IFERROR(INDEX(Utsläppsfaktorer!F:F,MATCH(CONCATENATE($J$1,$J$11,$J16),Utsläppsfaktorer!$A:$A,0)),"-")</f>
        <v>0</v>
      </c>
      <c r="Q16" s="48">
        <f>IFERROR(INDEX(Utsläppsfaktorer!G:G,MATCH(CONCATENATE($J$1,$J$11,$J16),Utsläppsfaktorer!$A:$A,0)),"-")</f>
        <v>0</v>
      </c>
      <c r="R16" s="48">
        <f>IFERROR(INDEX(Utsläppsfaktorer!H:H,MATCH(CONCATENATE($J$1,$J$11,$J16),Utsläppsfaktorer!$A:$A,0)),"-")</f>
        <v>1.7605891197737839E-2</v>
      </c>
      <c r="S16" s="47"/>
      <c r="T16" s="47"/>
      <c r="U16" s="47"/>
      <c r="V16" s="49" t="str">
        <f>IF(AND(ISBLANK(S16),ISBLANK(T16),ISBLANK(U16)),"",IF(AND(ISNUMBER(S16),ISNUMBER(T16),ISNUMBER(U16)),"","Om egen faktor matas in måste alla gula fält fyllas i "))</f>
        <v/>
      </c>
      <c r="W16" s="48" t="s">
        <v>45</v>
      </c>
      <c r="X16" s="50" t="str">
        <f>Data!T7</f>
        <v>-</v>
      </c>
      <c r="Y16" s="50" t="str">
        <f>Data!U7</f>
        <v>-</v>
      </c>
      <c r="Z16" s="50" t="str">
        <f>Data!V7</f>
        <v>-</v>
      </c>
    </row>
    <row r="17" spans="1:26" ht="18.5" outlineLevel="1">
      <c r="A17" s="46" t="s">
        <v>44</v>
      </c>
      <c r="B17" s="46">
        <f>INDEX('Listor_utökad spend'!$C$2:$C$7,MATCH('Input-inköpta varor o tjänster'!$K$13,LFUindelning,0))</f>
        <v>123</v>
      </c>
      <c r="C17" s="36">
        <f t="shared" si="0"/>
        <v>2</v>
      </c>
      <c r="D17" s="46" t="b">
        <f t="shared" si="1"/>
        <v>1</v>
      </c>
      <c r="E17" s="46" t="str">
        <f t="shared" ref="E17:E80" si="2">LEFT(J17,1)</f>
        <v>1</v>
      </c>
      <c r="F17" s="46" t="str">
        <f t="shared" ref="F17:F80" si="3">IF(LEN(J17)-LEN(SUBSTITUTE(J17,".",""))&gt;=1,LEFT(J17,FIND(".",J17)+1),E17)</f>
        <v>1.1</v>
      </c>
      <c r="G17" s="46" t="str">
        <f t="shared" ref="G17:G80" si="4">IF(LEN(J17)-LEN(SUBSTITUTE(J17,".",""))&gt;=2,LEFT(J17,FIND(" ",J17)-1),F17)</f>
        <v>1.1</v>
      </c>
      <c r="I17" s="20">
        <f t="shared" ref="I17:I80" si="5">IF(OR($K$12="Ej relevant/Kommer ej kunna rapportera",K17&lt;&gt;"",D17=FALSE),1,-1)</f>
        <v>-1</v>
      </c>
      <c r="J17" s="51" t="s">
        <v>46</v>
      </c>
      <c r="K17" s="47"/>
      <c r="L17" s="47"/>
      <c r="M17" s="47"/>
      <c r="O17" s="48" t="str">
        <f>IFERROR(INDEX(Utsläppsfaktorer!E:E,MATCH(CONCATENATE($J$1,$J$11,$J17),Utsläppsfaktorer!$A:$A,0)),"-")</f>
        <v>kg CO2e/SEK</v>
      </c>
      <c r="P17" s="48">
        <f>IFERROR(INDEX(Utsläppsfaktorer!F:F,MATCH(CONCATENATE($J$1,$J$11,$J17),Utsläppsfaktorer!$A:$A,0)),"-")</f>
        <v>0</v>
      </c>
      <c r="Q17" s="48">
        <f>IFERROR(INDEX(Utsläppsfaktorer!G:G,MATCH(CONCATENATE($J$1,$J$11,$J17),Utsläppsfaktorer!$A:$A,0)),"-")</f>
        <v>0</v>
      </c>
      <c r="R17" s="48">
        <f>IFERROR(INDEX(Utsläppsfaktorer!H:H,MATCH(CONCATENATE($J$1,$J$11,$J17),Utsläppsfaktorer!$A:$A,0)),"-")</f>
        <v>4.6432855753704219E-3</v>
      </c>
      <c r="S17" s="47"/>
      <c r="T17" s="47"/>
      <c r="U17" s="47"/>
      <c r="V17" s="49" t="str">
        <f t="shared" ref="V17:V80" si="6">IF(AND(ISBLANK(S17),ISBLANK(T17),ISBLANK(U17)),"",IF(AND(ISNUMBER(S17),ISNUMBER(T17),ISNUMBER(U17)),"","Om egen faktor matas in måste alla gula fält fyllas i "))</f>
        <v/>
      </c>
      <c r="W17" s="48" t="s">
        <v>45</v>
      </c>
      <c r="X17" s="50" t="str">
        <f>Data!T8</f>
        <v>-</v>
      </c>
      <c r="Y17" s="50" t="str">
        <f>Data!U8</f>
        <v>-</v>
      </c>
      <c r="Z17" s="50" t="str">
        <f>Data!V8</f>
        <v>-</v>
      </c>
    </row>
    <row r="18" spans="1:26" ht="16.5" customHeight="1" outlineLevel="2">
      <c r="A18" s="46" t="s">
        <v>44</v>
      </c>
      <c r="B18" s="46">
        <f>INDEX('Listor_utökad spend'!$C$2:$C$7,MATCH('Input-inköpta varor o tjänster'!$K$13,LFUindelning,0))</f>
        <v>123</v>
      </c>
      <c r="C18" s="36">
        <f t="shared" si="0"/>
        <v>3</v>
      </c>
      <c r="D18" s="46" t="b">
        <f t="shared" si="1"/>
        <v>1</v>
      </c>
      <c r="E18" s="46" t="str">
        <f t="shared" si="2"/>
        <v>1</v>
      </c>
      <c r="F18" s="46" t="str">
        <f t="shared" si="3"/>
        <v>1.1</v>
      </c>
      <c r="G18" s="46" t="str">
        <f t="shared" si="4"/>
        <v>1.1.1</v>
      </c>
      <c r="I18" s="20">
        <f t="shared" si="5"/>
        <v>-1</v>
      </c>
      <c r="J18" s="52" t="s">
        <v>47</v>
      </c>
      <c r="K18" s="47"/>
      <c r="L18" s="47"/>
      <c r="M18" s="47"/>
      <c r="O18" s="48" t="str">
        <f>IFERROR(INDEX(Utsläppsfaktorer!E:E,MATCH(CONCATENATE($J$1,$J$11,$J18),Utsläppsfaktorer!$A:$A,0)),"-")</f>
        <v>kg CO2e/SEK</v>
      </c>
      <c r="P18" s="48">
        <f>IFERROR(INDEX(Utsläppsfaktorer!F:F,MATCH(CONCATENATE($J$1,$J$11,$J18),Utsläppsfaktorer!$A:$A,0)),"-")</f>
        <v>0</v>
      </c>
      <c r="Q18" s="48">
        <f>IFERROR(INDEX(Utsläppsfaktorer!G:G,MATCH(CONCATENATE($J$1,$J$11,$J18),Utsläppsfaktorer!$A:$A,0)),"-")</f>
        <v>0</v>
      </c>
      <c r="R18" s="48">
        <f>IFERROR(INDEX(Utsläppsfaktorer!H:H,MATCH(CONCATENATE($J$1,$J$11,$J18),Utsläppsfaktorer!$A:$A,0)),"-")</f>
        <v>3.935158338233353E-3</v>
      </c>
      <c r="S18" s="47"/>
      <c r="T18" s="47"/>
      <c r="U18" s="47"/>
      <c r="V18" s="49" t="str">
        <f t="shared" si="6"/>
        <v/>
      </c>
      <c r="W18" s="48" t="s">
        <v>45</v>
      </c>
      <c r="X18" s="50" t="str">
        <f>Data!T9</f>
        <v>-</v>
      </c>
      <c r="Y18" s="50" t="str">
        <f>Data!U9</f>
        <v>-</v>
      </c>
      <c r="Z18" s="50" t="str">
        <f>Data!V9</f>
        <v>-</v>
      </c>
    </row>
    <row r="19" spans="1:26" ht="18.5" outlineLevel="2">
      <c r="A19" s="46" t="s">
        <v>44</v>
      </c>
      <c r="B19" s="46">
        <f>INDEX('Listor_utökad spend'!$C$2:$C$7,MATCH('Input-inköpta varor o tjänster'!$K$13,LFUindelning,0))</f>
        <v>123</v>
      </c>
      <c r="C19" s="36">
        <f t="shared" si="0"/>
        <v>3</v>
      </c>
      <c r="D19" s="46" t="b">
        <f t="shared" si="1"/>
        <v>1</v>
      </c>
      <c r="E19" s="46" t="str">
        <f t="shared" si="2"/>
        <v>1</v>
      </c>
      <c r="F19" s="46" t="str">
        <f t="shared" si="3"/>
        <v>1.1</v>
      </c>
      <c r="G19" s="46" t="str">
        <f t="shared" si="4"/>
        <v>1.1.2</v>
      </c>
      <c r="I19" s="20">
        <f t="shared" si="5"/>
        <v>-1</v>
      </c>
      <c r="J19" s="52" t="s">
        <v>48</v>
      </c>
      <c r="K19" s="47"/>
      <c r="L19" s="47"/>
      <c r="M19" s="47"/>
      <c r="O19" s="48" t="str">
        <f>IFERROR(INDEX(Utsläppsfaktorer!E:E,MATCH(CONCATENATE($J$1,$J$11,$J19),Utsläppsfaktorer!$A:$A,0)),"-")</f>
        <v>kg CO2e/SEK</v>
      </c>
      <c r="P19" s="48">
        <f>IFERROR(INDEX(Utsläppsfaktorer!F:F,MATCH(CONCATENATE($J$1,$J$11,$J19),Utsläppsfaktorer!$A:$A,0)),"-")</f>
        <v>0</v>
      </c>
      <c r="Q19" s="48">
        <f>IFERROR(INDEX(Utsläppsfaktorer!G:G,MATCH(CONCATENATE($J$1,$J$11,$J19),Utsläppsfaktorer!$A:$A,0)),"-")</f>
        <v>0</v>
      </c>
      <c r="R19" s="48">
        <f>IFERROR(INDEX(Utsläppsfaktorer!H:H,MATCH(CONCATENATE($J$1,$J$11,$J19),Utsläppsfaktorer!$A:$A,0)),"-")</f>
        <v>6.6825588253832174E-3</v>
      </c>
      <c r="S19" s="47"/>
      <c r="T19" s="47"/>
      <c r="U19" s="47"/>
      <c r="V19" s="49" t="str">
        <f t="shared" si="6"/>
        <v/>
      </c>
      <c r="W19" s="48" t="s">
        <v>45</v>
      </c>
      <c r="X19" s="50" t="str">
        <f>Data!T10</f>
        <v>-</v>
      </c>
      <c r="Y19" s="50" t="str">
        <f>Data!U10</f>
        <v>-</v>
      </c>
      <c r="Z19" s="50" t="str">
        <f>Data!V10</f>
        <v>-</v>
      </c>
    </row>
    <row r="20" spans="1:26" ht="16.5" customHeight="1" outlineLevel="2">
      <c r="A20" s="46" t="s">
        <v>44</v>
      </c>
      <c r="B20" s="46">
        <f>INDEX('Listor_utökad spend'!$C$2:$C$7,MATCH('Input-inköpta varor o tjänster'!$K$13,LFUindelning,0))</f>
        <v>123</v>
      </c>
      <c r="C20" s="36">
        <f t="shared" si="0"/>
        <v>3</v>
      </c>
      <c r="D20" s="46" t="b">
        <f t="shared" si="1"/>
        <v>1</v>
      </c>
      <c r="E20" s="46" t="str">
        <f t="shared" si="2"/>
        <v>1</v>
      </c>
      <c r="F20" s="46" t="str">
        <f t="shared" si="3"/>
        <v>1.1</v>
      </c>
      <c r="G20" s="46" t="str">
        <f t="shared" si="4"/>
        <v>1.1.3</v>
      </c>
      <c r="I20" s="20">
        <f t="shared" si="5"/>
        <v>-1</v>
      </c>
      <c r="J20" s="52" t="s">
        <v>49</v>
      </c>
      <c r="K20" s="47"/>
      <c r="L20" s="47"/>
      <c r="M20" s="47"/>
      <c r="O20" s="48" t="str">
        <f>IFERROR(INDEX(Utsläppsfaktorer!E:E,MATCH(CONCATENATE($J$1,$J$11,$J20),Utsläppsfaktorer!$A:$A,0)),"-")</f>
        <v>kg CO2e/SEK</v>
      </c>
      <c r="P20" s="48">
        <f>IFERROR(INDEX(Utsläppsfaktorer!F:F,MATCH(CONCATENATE($J$1,$J$11,$J20),Utsläppsfaktorer!$A:$A,0)),"-")</f>
        <v>0</v>
      </c>
      <c r="Q20" s="48">
        <f>IFERROR(INDEX(Utsläppsfaktorer!G:G,MATCH(CONCATENATE($J$1,$J$11,$J20),Utsläppsfaktorer!$A:$A,0)),"-")</f>
        <v>0</v>
      </c>
      <c r="R20" s="48">
        <f>IFERROR(INDEX(Utsläppsfaktorer!H:H,MATCH(CONCATENATE($J$1,$J$11,$J20),Utsläppsfaktorer!$A:$A,0)),"-")</f>
        <v>6.6825588253832174E-3</v>
      </c>
      <c r="S20" s="47"/>
      <c r="T20" s="47"/>
      <c r="U20" s="47"/>
      <c r="V20" s="49" t="str">
        <f t="shared" si="6"/>
        <v/>
      </c>
      <c r="W20" s="48" t="s">
        <v>45</v>
      </c>
      <c r="X20" s="50" t="str">
        <f>Data!T11</f>
        <v>-</v>
      </c>
      <c r="Y20" s="50" t="str">
        <f>Data!U11</f>
        <v>-</v>
      </c>
      <c r="Z20" s="50" t="str">
        <f>Data!V11</f>
        <v>-</v>
      </c>
    </row>
    <row r="21" spans="1:26" ht="18.5" outlineLevel="2">
      <c r="A21" s="46" t="s">
        <v>44</v>
      </c>
      <c r="B21" s="46">
        <f>INDEX('Listor_utökad spend'!$C$2:$C$7,MATCH('Input-inköpta varor o tjänster'!$K$13,LFUindelning,0))</f>
        <v>123</v>
      </c>
      <c r="C21" s="36">
        <f t="shared" si="0"/>
        <v>3</v>
      </c>
      <c r="D21" s="46" t="b">
        <f t="shared" si="1"/>
        <v>1</v>
      </c>
      <c r="E21" s="46" t="str">
        <f t="shared" si="2"/>
        <v>1</v>
      </c>
      <c r="F21" s="46" t="str">
        <f t="shared" si="3"/>
        <v>1.1</v>
      </c>
      <c r="G21" s="46" t="str">
        <f t="shared" si="4"/>
        <v>1.1.4</v>
      </c>
      <c r="I21" s="20">
        <f t="shared" si="5"/>
        <v>-1</v>
      </c>
      <c r="J21" s="52" t="s">
        <v>50</v>
      </c>
      <c r="K21" s="47"/>
      <c r="L21" s="47"/>
      <c r="M21" s="47"/>
      <c r="O21" s="48" t="str">
        <f>IFERROR(INDEX(Utsläppsfaktorer!E:E,MATCH(CONCATENATE($J$1,$J$11,$J21),Utsläppsfaktorer!$A:$A,0)),"-")</f>
        <v>kg CO2e/SEK</v>
      </c>
      <c r="P21" s="48">
        <f>IFERROR(INDEX(Utsläppsfaktorer!F:F,MATCH(CONCATENATE($J$1,$J$11,$J21),Utsläppsfaktorer!$A:$A,0)),"-")</f>
        <v>0</v>
      </c>
      <c r="Q21" s="48">
        <f>IFERROR(INDEX(Utsläppsfaktorer!G:G,MATCH(CONCATENATE($J$1,$J$11,$J21),Utsläppsfaktorer!$A:$A,0)),"-")</f>
        <v>0</v>
      </c>
      <c r="R21" s="48">
        <f>IFERROR(INDEX(Utsläppsfaktorer!H:H,MATCH(CONCATENATE($J$1,$J$11,$J21),Utsläppsfaktorer!$A:$A,0)),"-")</f>
        <v>4.4639821372570079E-3</v>
      </c>
      <c r="S21" s="47"/>
      <c r="T21" s="47"/>
      <c r="U21" s="47"/>
      <c r="V21" s="49" t="str">
        <f t="shared" si="6"/>
        <v/>
      </c>
      <c r="W21" s="48" t="s">
        <v>45</v>
      </c>
      <c r="X21" s="50" t="str">
        <f>Data!T12</f>
        <v>-</v>
      </c>
      <c r="Y21" s="50" t="str">
        <f>Data!U12</f>
        <v>-</v>
      </c>
      <c r="Z21" s="50" t="str">
        <f>Data!V12</f>
        <v>-</v>
      </c>
    </row>
    <row r="22" spans="1:26" ht="16.5" customHeight="1" outlineLevel="2">
      <c r="A22" s="46" t="s">
        <v>44</v>
      </c>
      <c r="B22" s="46">
        <f>INDEX('Listor_utökad spend'!$C$2:$C$7,MATCH('Input-inköpta varor o tjänster'!$K$13,LFUindelning,0))</f>
        <v>123</v>
      </c>
      <c r="C22" s="36">
        <f t="shared" si="0"/>
        <v>3</v>
      </c>
      <c r="D22" s="46" t="b">
        <f t="shared" si="1"/>
        <v>1</v>
      </c>
      <c r="E22" s="46" t="str">
        <f t="shared" si="2"/>
        <v>1</v>
      </c>
      <c r="F22" s="46" t="str">
        <f t="shared" si="3"/>
        <v>1.1</v>
      </c>
      <c r="G22" s="46" t="str">
        <f t="shared" si="4"/>
        <v>1.1.5</v>
      </c>
      <c r="I22" s="20">
        <f t="shared" si="5"/>
        <v>-1</v>
      </c>
      <c r="J22" s="52" t="s">
        <v>51</v>
      </c>
      <c r="K22" s="47"/>
      <c r="L22" s="47"/>
      <c r="M22" s="47"/>
      <c r="O22" s="48" t="str">
        <f>IFERROR(INDEX(Utsläppsfaktorer!E:E,MATCH(CONCATENATE($J$1,$J$11,$J22),Utsläppsfaktorer!$A:$A,0)),"-")</f>
        <v>kg CO2e/SEK</v>
      </c>
      <c r="P22" s="48">
        <f>IFERROR(INDEX(Utsläppsfaktorer!F:F,MATCH(CONCATENATE($J$1,$J$11,$J22),Utsläppsfaktorer!$A:$A,0)),"-")</f>
        <v>0</v>
      </c>
      <c r="Q22" s="48">
        <f>IFERROR(INDEX(Utsläppsfaktorer!G:G,MATCH(CONCATENATE($J$1,$J$11,$J22),Utsläppsfaktorer!$A:$A,0)),"-")</f>
        <v>0</v>
      </c>
      <c r="R22" s="48">
        <f>IFERROR(INDEX(Utsläppsfaktorer!H:H,MATCH(CONCATENATE($J$1,$J$11,$J22),Utsläppsfaktorer!$A:$A,0)),"-")</f>
        <v>4.4639821372570079E-3</v>
      </c>
      <c r="S22" s="47"/>
      <c r="T22" s="47"/>
      <c r="U22" s="47"/>
      <c r="V22" s="49" t="str">
        <f t="shared" si="6"/>
        <v/>
      </c>
      <c r="W22" s="48" t="s">
        <v>45</v>
      </c>
      <c r="X22" s="50" t="str">
        <f>Data!T13</f>
        <v>-</v>
      </c>
      <c r="Y22" s="50" t="str">
        <f>Data!U13</f>
        <v>-</v>
      </c>
      <c r="Z22" s="50" t="str">
        <f>Data!V13</f>
        <v>-</v>
      </c>
    </row>
    <row r="23" spans="1:26" ht="18.5" outlineLevel="2">
      <c r="A23" s="46" t="s">
        <v>44</v>
      </c>
      <c r="B23" s="46">
        <f>INDEX('Listor_utökad spend'!$C$2:$C$7,MATCH('Input-inköpta varor o tjänster'!$K$13,LFUindelning,0))</f>
        <v>123</v>
      </c>
      <c r="C23" s="36">
        <f t="shared" si="0"/>
        <v>3</v>
      </c>
      <c r="D23" s="46" t="b">
        <f t="shared" si="1"/>
        <v>1</v>
      </c>
      <c r="E23" s="46" t="str">
        <f t="shared" si="2"/>
        <v>1</v>
      </c>
      <c r="F23" s="46" t="str">
        <f t="shared" si="3"/>
        <v>1.1</v>
      </c>
      <c r="G23" s="46" t="str">
        <f t="shared" si="4"/>
        <v>1.1.6</v>
      </c>
      <c r="I23" s="20">
        <f t="shared" si="5"/>
        <v>-1</v>
      </c>
      <c r="J23" s="52" t="s">
        <v>52</v>
      </c>
      <c r="K23" s="47"/>
      <c r="L23" s="47"/>
      <c r="M23" s="47"/>
      <c r="O23" s="48" t="str">
        <f>IFERROR(INDEX(Utsläppsfaktorer!E:E,MATCH(CONCATENATE($J$1,$J$11,$J23),Utsläppsfaktorer!$A:$A,0)),"-")</f>
        <v>kg CO2e/SEK</v>
      </c>
      <c r="P23" s="48">
        <f>IFERROR(INDEX(Utsläppsfaktorer!F:F,MATCH(CONCATENATE($J$1,$J$11,$J23),Utsläppsfaktorer!$A:$A,0)),"-")</f>
        <v>0</v>
      </c>
      <c r="Q23" s="48">
        <f>IFERROR(INDEX(Utsläppsfaktorer!G:G,MATCH(CONCATENATE($J$1,$J$11,$J23),Utsläppsfaktorer!$A:$A,0)),"-")</f>
        <v>0</v>
      </c>
      <c r="R23" s="48">
        <f>IFERROR(INDEX(Utsläppsfaktorer!H:H,MATCH(CONCATENATE($J$1,$J$11,$J23),Utsläppsfaktorer!$A:$A,0)),"-")</f>
        <v>3.935158338233353E-3</v>
      </c>
      <c r="S23" s="47"/>
      <c r="T23" s="47"/>
      <c r="U23" s="47"/>
      <c r="V23" s="49" t="str">
        <f t="shared" si="6"/>
        <v/>
      </c>
      <c r="W23" s="48" t="s">
        <v>45</v>
      </c>
      <c r="X23" s="50" t="str">
        <f>Data!T14</f>
        <v>-</v>
      </c>
      <c r="Y23" s="50" t="str">
        <f>Data!U14</f>
        <v>-</v>
      </c>
      <c r="Z23" s="50" t="str">
        <f>Data!V14</f>
        <v>-</v>
      </c>
    </row>
    <row r="24" spans="1:26" ht="18.5" outlineLevel="2">
      <c r="A24" s="46" t="s">
        <v>44</v>
      </c>
      <c r="B24" s="46">
        <f>INDEX('Listor_utökad spend'!$C$2:$C$7,MATCH('Input-inköpta varor o tjänster'!$K$13,LFUindelning,0))</f>
        <v>123</v>
      </c>
      <c r="C24" s="36">
        <f t="shared" si="0"/>
        <v>3</v>
      </c>
      <c r="D24" s="46" t="b">
        <f t="shared" si="1"/>
        <v>1</v>
      </c>
      <c r="E24" s="46" t="str">
        <f t="shared" si="2"/>
        <v>1</v>
      </c>
      <c r="F24" s="46" t="str">
        <f t="shared" si="3"/>
        <v>1.1</v>
      </c>
      <c r="G24" s="46" t="str">
        <f t="shared" si="4"/>
        <v>1.1.7</v>
      </c>
      <c r="I24" s="20">
        <f t="shared" si="5"/>
        <v>-1</v>
      </c>
      <c r="J24" s="52" t="s">
        <v>53</v>
      </c>
      <c r="K24" s="47"/>
      <c r="L24" s="47"/>
      <c r="M24" s="47"/>
      <c r="O24" s="48" t="str">
        <f>IFERROR(INDEX(Utsläppsfaktorer!E:E,MATCH(CONCATENATE($J$1,$J$11,$J24),Utsläppsfaktorer!$A:$A,0)),"-")</f>
        <v>kg CO2e/SEK</v>
      </c>
      <c r="P24" s="48">
        <f>IFERROR(INDEX(Utsläppsfaktorer!F:F,MATCH(CONCATENATE($J$1,$J$11,$J24),Utsläppsfaktorer!$A:$A,0)),"-")</f>
        <v>0</v>
      </c>
      <c r="Q24" s="48">
        <f>IFERROR(INDEX(Utsläppsfaktorer!G:G,MATCH(CONCATENATE($J$1,$J$11,$J24),Utsläppsfaktorer!$A:$A,0)),"-")</f>
        <v>0</v>
      </c>
      <c r="R24" s="48">
        <f>IFERROR(INDEX(Utsläppsfaktorer!H:H,MATCH(CONCATENATE($J$1,$J$11,$J24),Utsläppsfaktorer!$A:$A,0)),"-")</f>
        <v>3.935158338233353E-3</v>
      </c>
      <c r="S24" s="47"/>
      <c r="T24" s="47"/>
      <c r="U24" s="47"/>
      <c r="V24" s="49" t="str">
        <f t="shared" si="6"/>
        <v/>
      </c>
      <c r="W24" s="48" t="s">
        <v>45</v>
      </c>
      <c r="X24" s="50" t="str">
        <f>Data!T15</f>
        <v>-</v>
      </c>
      <c r="Y24" s="50" t="str">
        <f>Data!U15</f>
        <v>-</v>
      </c>
      <c r="Z24" s="50" t="str">
        <f>Data!V15</f>
        <v>-</v>
      </c>
    </row>
    <row r="25" spans="1:26" ht="18.5" outlineLevel="2">
      <c r="A25" s="46" t="s">
        <v>44</v>
      </c>
      <c r="B25" s="46">
        <f>INDEX('Listor_utökad spend'!$C$2:$C$7,MATCH('Input-inköpta varor o tjänster'!$K$13,LFUindelning,0))</f>
        <v>123</v>
      </c>
      <c r="C25" s="36">
        <f t="shared" si="0"/>
        <v>3</v>
      </c>
      <c r="D25" s="46" t="b">
        <f t="shared" si="1"/>
        <v>1</v>
      </c>
      <c r="E25" s="46" t="str">
        <f t="shared" si="2"/>
        <v>1</v>
      </c>
      <c r="F25" s="46" t="str">
        <f t="shared" si="3"/>
        <v>1.1</v>
      </c>
      <c r="G25" s="46" t="str">
        <f t="shared" si="4"/>
        <v>1.1.8</v>
      </c>
      <c r="I25" s="20">
        <f t="shared" si="5"/>
        <v>-1</v>
      </c>
      <c r="J25" s="52" t="s">
        <v>54</v>
      </c>
      <c r="K25" s="47"/>
      <c r="L25" s="47"/>
      <c r="M25" s="47"/>
      <c r="O25" s="48" t="str">
        <f>IFERROR(INDEX(Utsläppsfaktorer!E:E,MATCH(CONCATENATE($J$1,$J$11,$J25),Utsläppsfaktorer!$A:$A,0)),"-")</f>
        <v>kg CO2e/SEK</v>
      </c>
      <c r="P25" s="48">
        <f>IFERROR(INDEX(Utsläppsfaktorer!F:F,MATCH(CONCATENATE($J$1,$J$11,$J25),Utsläppsfaktorer!$A:$A,0)),"-")</f>
        <v>0</v>
      </c>
      <c r="Q25" s="48">
        <f>IFERROR(INDEX(Utsläppsfaktorer!G:G,MATCH(CONCATENATE($J$1,$J$11,$J25),Utsläppsfaktorer!$A:$A,0)),"-")</f>
        <v>0</v>
      </c>
      <c r="R25" s="48">
        <f>IFERROR(INDEX(Utsläppsfaktorer!H:H,MATCH(CONCATENATE($J$1,$J$11,$J25),Utsläppsfaktorer!$A:$A,0)),"-")</f>
        <v>4.4639821372570079E-3</v>
      </c>
      <c r="S25" s="47"/>
      <c r="T25" s="47"/>
      <c r="U25" s="47"/>
      <c r="V25" s="49" t="str">
        <f t="shared" si="6"/>
        <v/>
      </c>
      <c r="W25" s="48" t="s">
        <v>45</v>
      </c>
      <c r="X25" s="50" t="str">
        <f>Data!T16</f>
        <v>-</v>
      </c>
      <c r="Y25" s="50" t="str">
        <f>Data!U16</f>
        <v>-</v>
      </c>
      <c r="Z25" s="50" t="str">
        <f>Data!V16</f>
        <v>-</v>
      </c>
    </row>
    <row r="26" spans="1:26" ht="18.5" outlineLevel="2">
      <c r="A26" s="46" t="s">
        <v>44</v>
      </c>
      <c r="B26" s="46">
        <f>INDEX('Listor_utökad spend'!$C$2:$C$7,MATCH('Input-inköpta varor o tjänster'!$K$13,LFUindelning,0))</f>
        <v>123</v>
      </c>
      <c r="C26" s="36">
        <f t="shared" si="0"/>
        <v>3</v>
      </c>
      <c r="D26" s="46" t="b">
        <f t="shared" si="1"/>
        <v>1</v>
      </c>
      <c r="E26" s="46" t="str">
        <f t="shared" si="2"/>
        <v>1</v>
      </c>
      <c r="F26" s="46" t="str">
        <f t="shared" si="3"/>
        <v>1.1</v>
      </c>
      <c r="G26" s="46" t="str">
        <f t="shared" si="4"/>
        <v>1.1.9</v>
      </c>
      <c r="I26" s="20">
        <f t="shared" si="5"/>
        <v>-1</v>
      </c>
      <c r="J26" s="52" t="s">
        <v>55</v>
      </c>
      <c r="K26" s="47"/>
      <c r="L26" s="47"/>
      <c r="M26" s="47"/>
      <c r="O26" s="48" t="str">
        <f>IFERROR(INDEX(Utsläppsfaktorer!E:E,MATCH(CONCATENATE($J$1,$J$11,$J26),Utsläppsfaktorer!$A:$A,0)),"-")</f>
        <v>kg CO2e/SEK</v>
      </c>
      <c r="P26" s="48">
        <f>IFERROR(INDEX(Utsläppsfaktorer!F:F,MATCH(CONCATENATE($J$1,$J$11,$J26),Utsläppsfaktorer!$A:$A,0)),"-")</f>
        <v>0</v>
      </c>
      <c r="Q26" s="48">
        <f>IFERROR(INDEX(Utsläppsfaktorer!G:G,MATCH(CONCATENATE($J$1,$J$11,$J26),Utsläppsfaktorer!$A:$A,0)),"-")</f>
        <v>0</v>
      </c>
      <c r="R26" s="48">
        <f>IFERROR(INDEX(Utsläppsfaktorer!H:H,MATCH(CONCATENATE($J$1,$J$11,$J26),Utsläppsfaktorer!$A:$A,0)),"-")</f>
        <v>3.935158338233353E-3</v>
      </c>
      <c r="S26" s="47"/>
      <c r="T26" s="47"/>
      <c r="U26" s="47"/>
      <c r="V26" s="49" t="str">
        <f t="shared" si="6"/>
        <v/>
      </c>
      <c r="W26" s="48" t="s">
        <v>45</v>
      </c>
      <c r="X26" s="50" t="str">
        <f>Data!T17</f>
        <v>-</v>
      </c>
      <c r="Y26" s="50" t="str">
        <f>Data!U17</f>
        <v>-</v>
      </c>
      <c r="Z26" s="50" t="str">
        <f>Data!V17</f>
        <v>-</v>
      </c>
    </row>
    <row r="27" spans="1:26" ht="18.5" outlineLevel="2">
      <c r="A27" s="46" t="s">
        <v>44</v>
      </c>
      <c r="B27" s="46">
        <f>INDEX('Listor_utökad spend'!$C$2:$C$7,MATCH('Input-inköpta varor o tjänster'!$K$13,LFUindelning,0))</f>
        <v>123</v>
      </c>
      <c r="C27" s="36">
        <f t="shared" si="0"/>
        <v>3</v>
      </c>
      <c r="D27" s="46" t="b">
        <f t="shared" si="1"/>
        <v>1</v>
      </c>
      <c r="E27" s="46" t="str">
        <f t="shared" si="2"/>
        <v>1</v>
      </c>
      <c r="F27" s="46" t="str">
        <f t="shared" si="3"/>
        <v>1.1</v>
      </c>
      <c r="G27" s="46" t="str">
        <f t="shared" si="4"/>
        <v>1.1.99</v>
      </c>
      <c r="I27" s="20">
        <f t="shared" si="5"/>
        <v>-1</v>
      </c>
      <c r="J27" s="52" t="s">
        <v>56</v>
      </c>
      <c r="K27" s="47"/>
      <c r="L27" s="47"/>
      <c r="M27" s="47"/>
      <c r="O27" s="48" t="str">
        <f>IFERROR(INDEX(Utsläppsfaktorer!E:E,MATCH(CONCATENATE($J$1,$J$11,$J27),Utsläppsfaktorer!$A:$A,0)),"-")</f>
        <v>kg CO2e/SEK</v>
      </c>
      <c r="P27" s="48">
        <f>IFERROR(INDEX(Utsläppsfaktorer!F:F,MATCH(CONCATENATE($J$1,$J$11,$J27),Utsläppsfaktorer!$A:$A,0)),"-")</f>
        <v>0</v>
      </c>
      <c r="Q27" s="48">
        <f>IFERROR(INDEX(Utsläppsfaktorer!G:G,MATCH(CONCATENATE($J$1,$J$11,$J27),Utsläppsfaktorer!$A:$A,0)),"-")</f>
        <v>0</v>
      </c>
      <c r="R27" s="48">
        <f>IFERROR(INDEX(Utsläppsfaktorer!H:H,MATCH(CONCATENATE($J$1,$J$11,$J27),Utsläppsfaktorer!$A:$A,0)),"-")</f>
        <v>3.935158338233353E-3</v>
      </c>
      <c r="S27" s="47"/>
      <c r="T27" s="47"/>
      <c r="U27" s="47"/>
      <c r="V27" s="49" t="str">
        <f t="shared" si="6"/>
        <v/>
      </c>
      <c r="W27" s="48" t="s">
        <v>45</v>
      </c>
      <c r="X27" s="50" t="str">
        <f>Data!T18</f>
        <v>-</v>
      </c>
      <c r="Y27" s="50" t="str">
        <f>Data!U18</f>
        <v>-</v>
      </c>
      <c r="Z27" s="50" t="str">
        <f>Data!V18</f>
        <v>-</v>
      </c>
    </row>
    <row r="28" spans="1:26" ht="18.5" outlineLevel="1">
      <c r="A28" s="46" t="s">
        <v>44</v>
      </c>
      <c r="B28" s="46">
        <f>INDEX('Listor_utökad spend'!$C$2:$C$7,MATCH('Input-inköpta varor o tjänster'!$K$13,LFUindelning,0))</f>
        <v>123</v>
      </c>
      <c r="C28" s="36">
        <f t="shared" si="0"/>
        <v>2</v>
      </c>
      <c r="D28" s="46" t="b">
        <f t="shared" si="1"/>
        <v>1</v>
      </c>
      <c r="E28" s="46" t="str">
        <f t="shared" si="2"/>
        <v>1</v>
      </c>
      <c r="F28" s="46" t="str">
        <f t="shared" si="3"/>
        <v>1.2</v>
      </c>
      <c r="G28" s="46" t="str">
        <f t="shared" si="4"/>
        <v>1.2</v>
      </c>
      <c r="I28" s="20">
        <f t="shared" si="5"/>
        <v>-1</v>
      </c>
      <c r="J28" s="51" t="s">
        <v>57</v>
      </c>
      <c r="K28" s="47"/>
      <c r="L28" s="47"/>
      <c r="M28" s="47"/>
      <c r="O28" s="48" t="str">
        <f>IFERROR(INDEX(Utsläppsfaktorer!E:E,MATCH(CONCATENATE($J$1,$J$11,$J28),Utsläppsfaktorer!$A:$A,0)),"-")</f>
        <v>kg CO2e/SEK</v>
      </c>
      <c r="P28" s="48">
        <f>IFERROR(INDEX(Utsläppsfaktorer!F:F,MATCH(CONCATENATE($J$1,$J$11,$J28),Utsläppsfaktorer!$A:$A,0)),"-")</f>
        <v>0</v>
      </c>
      <c r="Q28" s="48">
        <f>IFERROR(INDEX(Utsläppsfaktorer!G:G,MATCH(CONCATENATE($J$1,$J$11,$J28),Utsläppsfaktorer!$A:$A,0)),"-")</f>
        <v>0</v>
      </c>
      <c r="R28" s="48">
        <f>IFERROR(INDEX(Utsläppsfaktorer!H:H,MATCH(CONCATENATE($J$1,$J$11,$J28),Utsläppsfaktorer!$A:$A,0)),"-")</f>
        <v>1.6688500045892608E-2</v>
      </c>
      <c r="S28" s="47"/>
      <c r="T28" s="47"/>
      <c r="U28" s="47"/>
      <c r="V28" s="49" t="str">
        <f t="shared" si="6"/>
        <v/>
      </c>
      <c r="W28" s="48" t="s">
        <v>45</v>
      </c>
      <c r="X28" s="50" t="str">
        <f>Data!T19</f>
        <v>-</v>
      </c>
      <c r="Y28" s="50" t="str">
        <f>Data!U19</f>
        <v>-</v>
      </c>
      <c r="Z28" s="50" t="str">
        <f>Data!V19</f>
        <v>-</v>
      </c>
    </row>
    <row r="29" spans="1:26" ht="18.5" outlineLevel="2">
      <c r="A29" s="46" t="s">
        <v>44</v>
      </c>
      <c r="B29" s="46">
        <f>INDEX('Listor_utökad spend'!$C$2:$C$7,MATCH('Input-inköpta varor o tjänster'!$K$13,LFUindelning,0))</f>
        <v>123</v>
      </c>
      <c r="C29" s="36">
        <f t="shared" si="0"/>
        <v>3</v>
      </c>
      <c r="D29" s="46" t="b">
        <f t="shared" si="1"/>
        <v>1</v>
      </c>
      <c r="E29" s="46" t="str">
        <f t="shared" si="2"/>
        <v>1</v>
      </c>
      <c r="F29" s="46" t="str">
        <f t="shared" si="3"/>
        <v>1.2</v>
      </c>
      <c r="G29" s="46" t="str">
        <f t="shared" si="4"/>
        <v>1.2.1</v>
      </c>
      <c r="I29" s="20">
        <f t="shared" si="5"/>
        <v>-1</v>
      </c>
      <c r="J29" s="52" t="s">
        <v>58</v>
      </c>
      <c r="K29" s="47"/>
      <c r="L29" s="47"/>
      <c r="M29" s="47"/>
      <c r="O29" s="48" t="str">
        <f>IFERROR(INDEX(Utsläppsfaktorer!E:E,MATCH(CONCATENATE($J$1,$J$11,$J29),Utsläppsfaktorer!$A:$A,0)),"-")</f>
        <v>kg CO2e/SEK</v>
      </c>
      <c r="P29" s="48">
        <f>IFERROR(INDEX(Utsläppsfaktorer!F:F,MATCH(CONCATENATE($J$1,$J$11,$J29),Utsläppsfaktorer!$A:$A,0)),"-")</f>
        <v>0</v>
      </c>
      <c r="Q29" s="48">
        <f>IFERROR(INDEX(Utsläppsfaktorer!G:G,MATCH(CONCATENATE($J$1,$J$11,$J29),Utsläppsfaktorer!$A:$A,0)),"-")</f>
        <v>0</v>
      </c>
      <c r="R29" s="48">
        <f>IFERROR(INDEX(Utsläppsfaktorer!H:H,MATCH(CONCATENATE($J$1,$J$11,$J29),Utsläppsfaktorer!$A:$A,0)),"-")</f>
        <v>5.8226129240559997E-2</v>
      </c>
      <c r="S29" s="47"/>
      <c r="T29" s="47"/>
      <c r="U29" s="47"/>
      <c r="V29" s="49" t="str">
        <f t="shared" si="6"/>
        <v/>
      </c>
      <c r="W29" s="48" t="s">
        <v>45</v>
      </c>
      <c r="X29" s="50" t="str">
        <f>Data!T20</f>
        <v>-</v>
      </c>
      <c r="Y29" s="50" t="str">
        <f>Data!U20</f>
        <v>-</v>
      </c>
      <c r="Z29" s="50" t="str">
        <f>Data!V20</f>
        <v>-</v>
      </c>
    </row>
    <row r="30" spans="1:26" ht="18.5" outlineLevel="2">
      <c r="A30" s="46" t="s">
        <v>44</v>
      </c>
      <c r="B30" s="46">
        <f>INDEX('Listor_utökad spend'!$C$2:$C$7,MATCH('Input-inköpta varor o tjänster'!$K$13,LFUindelning,0))</f>
        <v>123</v>
      </c>
      <c r="C30" s="36">
        <f t="shared" si="0"/>
        <v>3</v>
      </c>
      <c r="D30" s="46" t="b">
        <f t="shared" si="1"/>
        <v>1</v>
      </c>
      <c r="E30" s="46" t="str">
        <f t="shared" si="2"/>
        <v>1</v>
      </c>
      <c r="F30" s="46" t="str">
        <f t="shared" si="3"/>
        <v>1.2</v>
      </c>
      <c r="G30" s="46" t="str">
        <f t="shared" si="4"/>
        <v>1.2.2</v>
      </c>
      <c r="I30" s="20">
        <f t="shared" si="5"/>
        <v>-1</v>
      </c>
      <c r="J30" s="52" t="s">
        <v>59</v>
      </c>
      <c r="K30" s="47"/>
      <c r="L30" s="47"/>
      <c r="M30" s="47"/>
      <c r="O30" s="48" t="str">
        <f>IFERROR(INDEX(Utsläppsfaktorer!E:E,MATCH(CONCATENATE($J$1,$J$11,$J30),Utsläppsfaktorer!$A:$A,0)),"-")</f>
        <v>kg CO2e/SEK</v>
      </c>
      <c r="P30" s="48">
        <f>IFERROR(INDEX(Utsläppsfaktorer!F:F,MATCH(CONCATENATE($J$1,$J$11,$J30),Utsläppsfaktorer!$A:$A,0)),"-")</f>
        <v>0</v>
      </c>
      <c r="Q30" s="48">
        <f>IFERROR(INDEX(Utsläppsfaktorer!G:G,MATCH(CONCATENATE($J$1,$J$11,$J30),Utsläppsfaktorer!$A:$A,0)),"-")</f>
        <v>0</v>
      </c>
      <c r="R30" s="48">
        <f>IFERROR(INDEX(Utsläppsfaktorer!H:H,MATCH(CONCATENATE($J$1,$J$11,$J30),Utsläppsfaktorer!$A:$A,0)),"-")</f>
        <v>2.1193264619702404E-2</v>
      </c>
      <c r="S30" s="47"/>
      <c r="T30" s="47"/>
      <c r="U30" s="47"/>
      <c r="V30" s="49" t="str">
        <f t="shared" si="6"/>
        <v/>
      </c>
      <c r="W30" s="48" t="s">
        <v>45</v>
      </c>
      <c r="X30" s="50" t="str">
        <f>Data!T21</f>
        <v>-</v>
      </c>
      <c r="Y30" s="50" t="str">
        <f>Data!U21</f>
        <v>-</v>
      </c>
      <c r="Z30" s="50" t="str">
        <f>Data!V21</f>
        <v>-</v>
      </c>
    </row>
    <row r="31" spans="1:26" ht="18.5" outlineLevel="2">
      <c r="A31" s="46" t="s">
        <v>44</v>
      </c>
      <c r="B31" s="46">
        <f>INDEX('Listor_utökad spend'!$C$2:$C$7,MATCH('Input-inköpta varor o tjänster'!$K$13,LFUindelning,0))</f>
        <v>123</v>
      </c>
      <c r="C31" s="36">
        <f t="shared" si="0"/>
        <v>3</v>
      </c>
      <c r="D31" s="46" t="b">
        <f t="shared" si="1"/>
        <v>1</v>
      </c>
      <c r="E31" s="46" t="str">
        <f t="shared" si="2"/>
        <v>1</v>
      </c>
      <c r="F31" s="46" t="str">
        <f t="shared" si="3"/>
        <v>1.2</v>
      </c>
      <c r="G31" s="46" t="str">
        <f t="shared" si="4"/>
        <v>1.2.3</v>
      </c>
      <c r="I31" s="20">
        <f t="shared" si="5"/>
        <v>-1</v>
      </c>
      <c r="J31" s="52" t="s">
        <v>60</v>
      </c>
      <c r="K31" s="47"/>
      <c r="L31" s="47"/>
      <c r="M31" s="47"/>
      <c r="O31" s="48" t="str">
        <f>IFERROR(INDEX(Utsläppsfaktorer!E:E,MATCH(CONCATENATE($J$1,$J$11,$J31),Utsläppsfaktorer!$A:$A,0)),"-")</f>
        <v>kg CO2e/SEK</v>
      </c>
      <c r="P31" s="48">
        <f>IFERROR(INDEX(Utsläppsfaktorer!F:F,MATCH(CONCATENATE($J$1,$J$11,$J31),Utsläppsfaktorer!$A:$A,0)),"-")</f>
        <v>0</v>
      </c>
      <c r="Q31" s="48">
        <f>IFERROR(INDEX(Utsläppsfaktorer!G:G,MATCH(CONCATENATE($J$1,$J$11,$J31),Utsläppsfaktorer!$A:$A,0)),"-")</f>
        <v>0</v>
      </c>
      <c r="R31" s="48">
        <f>IFERROR(INDEX(Utsläppsfaktorer!H:H,MATCH(CONCATENATE($J$1,$J$11,$J31),Utsläppsfaktorer!$A:$A,0)),"-")</f>
        <v>3.935158338233353E-3</v>
      </c>
      <c r="S31" s="47"/>
      <c r="T31" s="47"/>
      <c r="U31" s="47"/>
      <c r="V31" s="49" t="str">
        <f t="shared" si="6"/>
        <v/>
      </c>
      <c r="W31" s="48" t="s">
        <v>45</v>
      </c>
      <c r="X31" s="50" t="str">
        <f>Data!T22</f>
        <v>-</v>
      </c>
      <c r="Y31" s="50" t="str">
        <f>Data!U22</f>
        <v>-</v>
      </c>
      <c r="Z31" s="50" t="str">
        <f>Data!V22</f>
        <v>-</v>
      </c>
    </row>
    <row r="32" spans="1:26" ht="18.5" outlineLevel="2">
      <c r="A32" s="46" t="s">
        <v>44</v>
      </c>
      <c r="B32" s="46">
        <f>INDEX('Listor_utökad spend'!$C$2:$C$7,MATCH('Input-inköpta varor o tjänster'!$K$13,LFUindelning,0))</f>
        <v>123</v>
      </c>
      <c r="C32" s="36">
        <f t="shared" si="0"/>
        <v>3</v>
      </c>
      <c r="D32" s="46" t="b">
        <f t="shared" si="1"/>
        <v>1</v>
      </c>
      <c r="E32" s="46" t="str">
        <f t="shared" si="2"/>
        <v>1</v>
      </c>
      <c r="F32" s="46" t="str">
        <f t="shared" si="3"/>
        <v>1.2</v>
      </c>
      <c r="G32" s="46" t="str">
        <f t="shared" si="4"/>
        <v>1.2.4</v>
      </c>
      <c r="I32" s="20">
        <f t="shared" si="5"/>
        <v>-1</v>
      </c>
      <c r="J32" s="52" t="s">
        <v>61</v>
      </c>
      <c r="K32" s="47"/>
      <c r="L32" s="47"/>
      <c r="M32" s="47"/>
      <c r="O32" s="48" t="str">
        <f>IFERROR(INDEX(Utsläppsfaktorer!E:E,MATCH(CONCATENATE($J$1,$J$11,$J32),Utsläppsfaktorer!$A:$A,0)),"-")</f>
        <v>kg CO2e/SEK</v>
      </c>
      <c r="P32" s="48">
        <f>IFERROR(INDEX(Utsläppsfaktorer!F:F,MATCH(CONCATENATE($J$1,$J$11,$J32),Utsläppsfaktorer!$A:$A,0)),"-")</f>
        <v>0</v>
      </c>
      <c r="Q32" s="48">
        <f>IFERROR(INDEX(Utsläppsfaktorer!G:G,MATCH(CONCATENATE($J$1,$J$11,$J32),Utsläppsfaktorer!$A:$A,0)),"-")</f>
        <v>0</v>
      </c>
      <c r="R32" s="48">
        <f>IFERROR(INDEX(Utsläppsfaktorer!H:H,MATCH(CONCATENATE($J$1,$J$11,$J32),Utsläppsfaktorer!$A:$A,0)),"-")</f>
        <v>9.5955084620784198E-3</v>
      </c>
      <c r="S32" s="47"/>
      <c r="T32" s="47"/>
      <c r="U32" s="47"/>
      <c r="V32" s="49" t="str">
        <f t="shared" si="6"/>
        <v/>
      </c>
      <c r="W32" s="48" t="s">
        <v>45</v>
      </c>
      <c r="X32" s="50" t="str">
        <f>Data!T23</f>
        <v>-</v>
      </c>
      <c r="Y32" s="50" t="str">
        <f>Data!U23</f>
        <v>-</v>
      </c>
      <c r="Z32" s="50" t="str">
        <f>Data!V23</f>
        <v>-</v>
      </c>
    </row>
    <row r="33" spans="1:26" ht="18.5" outlineLevel="2">
      <c r="A33" s="46" t="s">
        <v>44</v>
      </c>
      <c r="B33" s="46">
        <f>INDEX('Listor_utökad spend'!$C$2:$C$7,MATCH('Input-inköpta varor o tjänster'!$K$13,LFUindelning,0))</f>
        <v>123</v>
      </c>
      <c r="C33" s="36">
        <f t="shared" si="0"/>
        <v>3</v>
      </c>
      <c r="D33" s="46" t="b">
        <f t="shared" si="1"/>
        <v>1</v>
      </c>
      <c r="E33" s="46" t="str">
        <f t="shared" si="2"/>
        <v>1</v>
      </c>
      <c r="F33" s="46" t="str">
        <f t="shared" si="3"/>
        <v>1.2</v>
      </c>
      <c r="G33" s="46" t="str">
        <f t="shared" si="4"/>
        <v>1.2.5</v>
      </c>
      <c r="I33" s="20">
        <f t="shared" si="5"/>
        <v>-1</v>
      </c>
      <c r="J33" s="52" t="s">
        <v>62</v>
      </c>
      <c r="K33" s="47"/>
      <c r="L33" s="47"/>
      <c r="M33" s="47"/>
      <c r="O33" s="48" t="str">
        <f>IFERROR(INDEX(Utsläppsfaktorer!E:E,MATCH(CONCATENATE($J$1,$J$11,$J33),Utsläppsfaktorer!$A:$A,0)),"-")</f>
        <v>kg CO2e/SEK</v>
      </c>
      <c r="P33" s="48">
        <f>IFERROR(INDEX(Utsläppsfaktorer!F:F,MATCH(CONCATENATE($J$1,$J$11,$J33),Utsläppsfaktorer!$A:$A,0)),"-")</f>
        <v>0</v>
      </c>
      <c r="Q33" s="48">
        <f>IFERROR(INDEX(Utsläppsfaktorer!G:G,MATCH(CONCATENATE($J$1,$J$11,$J33),Utsläppsfaktorer!$A:$A,0)),"-")</f>
        <v>0</v>
      </c>
      <c r="R33" s="48">
        <f>IFERROR(INDEX(Utsläppsfaktorer!H:H,MATCH(CONCATENATE($J$1,$J$11,$J33),Utsläppsfaktorer!$A:$A,0)),"-")</f>
        <v>9.5955084620784198E-3</v>
      </c>
      <c r="S33" s="47"/>
      <c r="T33" s="47"/>
      <c r="U33" s="47"/>
      <c r="V33" s="49" t="str">
        <f t="shared" si="6"/>
        <v/>
      </c>
      <c r="W33" s="48" t="s">
        <v>45</v>
      </c>
      <c r="X33" s="50" t="str">
        <f>Data!T24</f>
        <v>-</v>
      </c>
      <c r="Y33" s="50" t="str">
        <f>Data!U24</f>
        <v>-</v>
      </c>
      <c r="Z33" s="50" t="str">
        <f>Data!V24</f>
        <v>-</v>
      </c>
    </row>
    <row r="34" spans="1:26" ht="15" customHeight="1" outlineLevel="2">
      <c r="A34" s="46" t="s">
        <v>44</v>
      </c>
      <c r="B34" s="46">
        <f>INDEX('Listor_utökad spend'!$C$2:$C$7,MATCH('Input-inköpta varor o tjänster'!$K$13,LFUindelning,0))</f>
        <v>123</v>
      </c>
      <c r="C34" s="36">
        <f t="shared" si="0"/>
        <v>3</v>
      </c>
      <c r="D34" s="46" t="b">
        <f t="shared" si="1"/>
        <v>1</v>
      </c>
      <c r="E34" s="46" t="str">
        <f t="shared" si="2"/>
        <v>1</v>
      </c>
      <c r="F34" s="46" t="str">
        <f t="shared" si="3"/>
        <v>1.2</v>
      </c>
      <c r="G34" s="46" t="str">
        <f t="shared" si="4"/>
        <v>1.2.6</v>
      </c>
      <c r="I34" s="20">
        <f t="shared" si="5"/>
        <v>-1</v>
      </c>
      <c r="J34" s="52" t="s">
        <v>63</v>
      </c>
      <c r="K34" s="47"/>
      <c r="L34" s="47"/>
      <c r="M34" s="47"/>
      <c r="O34" s="48" t="str">
        <f>IFERROR(INDEX(Utsläppsfaktorer!E:E,MATCH(CONCATENATE($J$1,$J$11,$J34),Utsläppsfaktorer!$A:$A,0)),"-")</f>
        <v>kg CO2e/SEK</v>
      </c>
      <c r="P34" s="48">
        <f>IFERROR(INDEX(Utsläppsfaktorer!F:F,MATCH(CONCATENATE($J$1,$J$11,$J34),Utsläppsfaktorer!$A:$A,0)),"-")</f>
        <v>0</v>
      </c>
      <c r="Q34" s="48">
        <f>IFERROR(INDEX(Utsläppsfaktorer!G:G,MATCH(CONCATENATE($J$1,$J$11,$J34),Utsläppsfaktorer!$A:$A,0)),"-")</f>
        <v>0</v>
      </c>
      <c r="R34" s="48">
        <f>IFERROR(INDEX(Utsläppsfaktorer!H:H,MATCH(CONCATENATE($J$1,$J$11,$J34),Utsläppsfaktorer!$A:$A,0)),"-")</f>
        <v>5.3580579380120069E-3</v>
      </c>
      <c r="S34" s="47"/>
      <c r="T34" s="47"/>
      <c r="U34" s="47"/>
      <c r="V34" s="49" t="str">
        <f t="shared" si="6"/>
        <v/>
      </c>
      <c r="W34" s="48" t="s">
        <v>45</v>
      </c>
      <c r="X34" s="50" t="str">
        <f>Data!T25</f>
        <v>-</v>
      </c>
      <c r="Y34" s="50" t="str">
        <f>Data!U25</f>
        <v>-</v>
      </c>
      <c r="Z34" s="50" t="str">
        <f>Data!V25</f>
        <v>-</v>
      </c>
    </row>
    <row r="35" spans="1:26" ht="15" customHeight="1" outlineLevel="2">
      <c r="A35" s="46" t="s">
        <v>44</v>
      </c>
      <c r="B35" s="46">
        <f>INDEX('Listor_utökad spend'!$C$2:$C$7,MATCH('Input-inköpta varor o tjänster'!$K$13,LFUindelning,0))</f>
        <v>123</v>
      </c>
      <c r="C35" s="36">
        <f t="shared" si="0"/>
        <v>3</v>
      </c>
      <c r="D35" s="46" t="b">
        <f t="shared" si="1"/>
        <v>1</v>
      </c>
      <c r="E35" s="46" t="str">
        <f t="shared" si="2"/>
        <v>1</v>
      </c>
      <c r="F35" s="46" t="str">
        <f t="shared" si="3"/>
        <v>1.2</v>
      </c>
      <c r="G35" s="46" t="str">
        <f t="shared" si="4"/>
        <v>1.2.7</v>
      </c>
      <c r="I35" s="20">
        <f t="shared" si="5"/>
        <v>-1</v>
      </c>
      <c r="J35" s="52" t="s">
        <v>64</v>
      </c>
      <c r="K35" s="47"/>
      <c r="L35" s="47"/>
      <c r="M35" s="47"/>
      <c r="O35" s="48" t="str">
        <f>IFERROR(INDEX(Utsläppsfaktorer!E:E,MATCH(CONCATENATE($J$1,$J$11,$J35),Utsläppsfaktorer!$A:$A,0)),"-")</f>
        <v>kg CO2e/SEK</v>
      </c>
      <c r="P35" s="48">
        <f>IFERROR(INDEX(Utsläppsfaktorer!F:F,MATCH(CONCATENATE($J$1,$J$11,$J35),Utsläppsfaktorer!$A:$A,0)),"-")</f>
        <v>0</v>
      </c>
      <c r="Q35" s="48">
        <f>IFERROR(INDEX(Utsläppsfaktorer!G:G,MATCH(CONCATENATE($J$1,$J$11,$J35),Utsläppsfaktorer!$A:$A,0)),"-")</f>
        <v>0</v>
      </c>
      <c r="R35" s="48">
        <f>IFERROR(INDEX(Utsläppsfaktorer!H:H,MATCH(CONCATENATE($J$1,$J$11,$J35),Utsläppsfaktorer!$A:$A,0)),"-")</f>
        <v>2.1193264619702404E-2</v>
      </c>
      <c r="S35" s="47"/>
      <c r="T35" s="47"/>
      <c r="U35" s="47"/>
      <c r="V35" s="49" t="str">
        <f t="shared" si="6"/>
        <v/>
      </c>
      <c r="W35" s="48" t="s">
        <v>45</v>
      </c>
      <c r="X35" s="50" t="str">
        <f>Data!T26</f>
        <v>-</v>
      </c>
      <c r="Y35" s="50" t="str">
        <f>Data!U26</f>
        <v>-</v>
      </c>
      <c r="Z35" s="50" t="str">
        <f>Data!V26</f>
        <v>-</v>
      </c>
    </row>
    <row r="36" spans="1:26" ht="15" customHeight="1" outlineLevel="2">
      <c r="A36" s="46" t="s">
        <v>44</v>
      </c>
      <c r="B36" s="46">
        <f>INDEX('Listor_utökad spend'!$C$2:$C$7,MATCH('Input-inköpta varor o tjänster'!$K$13,LFUindelning,0))</f>
        <v>123</v>
      </c>
      <c r="C36" s="36">
        <f t="shared" si="0"/>
        <v>3</v>
      </c>
      <c r="D36" s="46" t="b">
        <f t="shared" si="1"/>
        <v>1</v>
      </c>
      <c r="E36" s="46" t="str">
        <f t="shared" si="2"/>
        <v>1</v>
      </c>
      <c r="F36" s="46" t="str">
        <f t="shared" si="3"/>
        <v>1.2</v>
      </c>
      <c r="G36" s="46" t="str">
        <f t="shared" si="4"/>
        <v>1.2.8</v>
      </c>
      <c r="I36" s="20">
        <f t="shared" si="5"/>
        <v>-1</v>
      </c>
      <c r="J36" s="52" t="s">
        <v>65</v>
      </c>
      <c r="K36" s="47"/>
      <c r="L36" s="47"/>
      <c r="M36" s="47"/>
      <c r="O36" s="48" t="str">
        <f>IFERROR(INDEX(Utsläppsfaktorer!E:E,MATCH(CONCATENATE($J$1,$J$11,$J36),Utsläppsfaktorer!$A:$A,0)),"-")</f>
        <v>kg CO2e/SEK</v>
      </c>
      <c r="P36" s="48">
        <f>IFERROR(INDEX(Utsläppsfaktorer!F:F,MATCH(CONCATENATE($J$1,$J$11,$J36),Utsläppsfaktorer!$A:$A,0)),"-")</f>
        <v>0</v>
      </c>
      <c r="Q36" s="48">
        <f>IFERROR(INDEX(Utsläppsfaktorer!G:G,MATCH(CONCATENATE($J$1,$J$11,$J36),Utsläppsfaktorer!$A:$A,0)),"-")</f>
        <v>0</v>
      </c>
      <c r="R36" s="48">
        <f>IFERROR(INDEX(Utsläppsfaktorer!H:H,MATCH(CONCATENATE($J$1,$J$11,$J36),Utsläppsfaktorer!$A:$A,0)),"-")</f>
        <v>9.5955084620784198E-3</v>
      </c>
      <c r="S36" s="47"/>
      <c r="T36" s="47"/>
      <c r="U36" s="47"/>
      <c r="V36" s="49" t="str">
        <f t="shared" si="6"/>
        <v/>
      </c>
      <c r="W36" s="48" t="s">
        <v>45</v>
      </c>
      <c r="X36" s="50" t="str">
        <f>Data!T27</f>
        <v>-</v>
      </c>
      <c r="Y36" s="50" t="str">
        <f>Data!U27</f>
        <v>-</v>
      </c>
      <c r="Z36" s="50" t="str">
        <f>Data!V27</f>
        <v>-</v>
      </c>
    </row>
    <row r="37" spans="1:26" ht="15" customHeight="1" outlineLevel="2">
      <c r="A37" s="46" t="s">
        <v>44</v>
      </c>
      <c r="B37" s="46">
        <f>INDEX('Listor_utökad spend'!$C$2:$C$7,MATCH('Input-inköpta varor o tjänster'!$K$13,LFUindelning,0))</f>
        <v>123</v>
      </c>
      <c r="C37" s="36">
        <f t="shared" si="0"/>
        <v>3</v>
      </c>
      <c r="D37" s="46" t="b">
        <f t="shared" si="1"/>
        <v>1</v>
      </c>
      <c r="E37" s="46" t="str">
        <f t="shared" si="2"/>
        <v>1</v>
      </c>
      <c r="F37" s="46" t="str">
        <f t="shared" si="3"/>
        <v>1.2</v>
      </c>
      <c r="G37" s="46" t="str">
        <f t="shared" si="4"/>
        <v>1.2.9</v>
      </c>
      <c r="I37" s="20">
        <f t="shared" si="5"/>
        <v>-1</v>
      </c>
      <c r="J37" s="52" t="s">
        <v>66</v>
      </c>
      <c r="K37" s="47"/>
      <c r="L37" s="47"/>
      <c r="M37" s="47"/>
      <c r="O37" s="48" t="str">
        <f>IFERROR(INDEX(Utsläppsfaktorer!E:E,MATCH(CONCATENATE($J$1,$J$11,$J37),Utsläppsfaktorer!$A:$A,0)),"-")</f>
        <v>kg CO2e/SEK</v>
      </c>
      <c r="P37" s="48">
        <f>IFERROR(INDEX(Utsläppsfaktorer!F:F,MATCH(CONCATENATE($J$1,$J$11,$J37),Utsläppsfaktorer!$A:$A,0)),"-")</f>
        <v>0</v>
      </c>
      <c r="Q37" s="48">
        <f>IFERROR(INDEX(Utsläppsfaktorer!G:G,MATCH(CONCATENATE($J$1,$J$11,$J37),Utsläppsfaktorer!$A:$A,0)),"-")</f>
        <v>0</v>
      </c>
      <c r="R37" s="48">
        <f>IFERROR(INDEX(Utsläppsfaktorer!H:H,MATCH(CONCATENATE($J$1,$J$11,$J37),Utsläppsfaktorer!$A:$A,0)),"-")</f>
        <v>2.9462008468872706E-2</v>
      </c>
      <c r="S37" s="47"/>
      <c r="T37" s="47"/>
      <c r="U37" s="47"/>
      <c r="V37" s="49" t="str">
        <f t="shared" si="6"/>
        <v/>
      </c>
      <c r="W37" s="48" t="s">
        <v>45</v>
      </c>
      <c r="X37" s="50" t="str">
        <f>Data!T28</f>
        <v>-</v>
      </c>
      <c r="Y37" s="50" t="str">
        <f>Data!U28</f>
        <v>-</v>
      </c>
      <c r="Z37" s="50" t="str">
        <f>Data!V28</f>
        <v>-</v>
      </c>
    </row>
    <row r="38" spans="1:26" ht="15" customHeight="1" outlineLevel="2">
      <c r="A38" s="46" t="s">
        <v>44</v>
      </c>
      <c r="B38" s="46">
        <f>INDEX('Listor_utökad spend'!$C$2:$C$7,MATCH('Input-inköpta varor o tjänster'!$K$13,LFUindelning,0))</f>
        <v>123</v>
      </c>
      <c r="C38" s="36">
        <f t="shared" si="0"/>
        <v>3</v>
      </c>
      <c r="D38" s="46" t="b">
        <f t="shared" si="1"/>
        <v>1</v>
      </c>
      <c r="E38" s="46" t="str">
        <f t="shared" si="2"/>
        <v>1</v>
      </c>
      <c r="F38" s="46" t="str">
        <f t="shared" si="3"/>
        <v>1.2</v>
      </c>
      <c r="G38" s="46" t="str">
        <f t="shared" si="4"/>
        <v>1.2.10</v>
      </c>
      <c r="I38" s="20">
        <f t="shared" si="5"/>
        <v>-1</v>
      </c>
      <c r="J38" s="52" t="s">
        <v>67</v>
      </c>
      <c r="K38" s="47"/>
      <c r="L38" s="47"/>
      <c r="M38" s="47"/>
      <c r="O38" s="48" t="str">
        <f>IFERROR(INDEX(Utsläppsfaktorer!E:E,MATCH(CONCATENATE($J$1,$J$11,$J38),Utsläppsfaktorer!$A:$A,0)),"-")</f>
        <v>kg CO2e/SEK</v>
      </c>
      <c r="P38" s="48">
        <f>IFERROR(INDEX(Utsläppsfaktorer!F:F,MATCH(CONCATENATE($J$1,$J$11,$J38),Utsläppsfaktorer!$A:$A,0)),"-")</f>
        <v>0</v>
      </c>
      <c r="Q38" s="48">
        <f>IFERROR(INDEX(Utsläppsfaktorer!G:G,MATCH(CONCATENATE($J$1,$J$11,$J38),Utsläppsfaktorer!$A:$A,0)),"-")</f>
        <v>0</v>
      </c>
      <c r="R38" s="48">
        <f>IFERROR(INDEX(Utsläppsfaktorer!H:H,MATCH(CONCATENATE($J$1,$J$11,$J38),Utsläppsfaktorer!$A:$A,0)),"-")</f>
        <v>5.8235834314221205E-3</v>
      </c>
      <c r="S38" s="47"/>
      <c r="T38" s="47"/>
      <c r="U38" s="47"/>
      <c r="V38" s="49" t="str">
        <f t="shared" si="6"/>
        <v/>
      </c>
      <c r="W38" s="48" t="s">
        <v>45</v>
      </c>
      <c r="X38" s="50" t="str">
        <f>Data!T29</f>
        <v>-</v>
      </c>
      <c r="Y38" s="50" t="str">
        <f>Data!U29</f>
        <v>-</v>
      </c>
      <c r="Z38" s="50" t="str">
        <f>Data!V29</f>
        <v>-</v>
      </c>
    </row>
    <row r="39" spans="1:26" ht="15" customHeight="1" outlineLevel="2">
      <c r="A39" s="46" t="s">
        <v>44</v>
      </c>
      <c r="B39" s="46">
        <f>INDEX('Listor_utökad spend'!$C$2:$C$7,MATCH('Input-inköpta varor o tjänster'!$K$13,LFUindelning,0))</f>
        <v>123</v>
      </c>
      <c r="C39" s="36">
        <f t="shared" si="0"/>
        <v>3</v>
      </c>
      <c r="D39" s="46" t="b">
        <f t="shared" si="1"/>
        <v>1</v>
      </c>
      <c r="E39" s="46" t="str">
        <f t="shared" si="2"/>
        <v>1</v>
      </c>
      <c r="F39" s="46" t="str">
        <f t="shared" si="3"/>
        <v>1.2</v>
      </c>
      <c r="G39" s="46" t="str">
        <f t="shared" si="4"/>
        <v>1.2.99</v>
      </c>
      <c r="I39" s="20">
        <f t="shared" si="5"/>
        <v>-1</v>
      </c>
      <c r="J39" s="52" t="s">
        <v>68</v>
      </c>
      <c r="K39" s="47"/>
      <c r="L39" s="47"/>
      <c r="M39" s="47"/>
      <c r="O39" s="48" t="str">
        <f>IFERROR(INDEX(Utsläppsfaktorer!E:E,MATCH(CONCATENATE($J$1,$J$11,$J39),Utsläppsfaktorer!$A:$A,0)),"-")</f>
        <v>kg CO2e/SEK</v>
      </c>
      <c r="P39" s="48">
        <f>IFERROR(INDEX(Utsläppsfaktorer!F:F,MATCH(CONCATENATE($J$1,$J$11,$J39),Utsläppsfaktorer!$A:$A,0)),"-")</f>
        <v>0</v>
      </c>
      <c r="Q39" s="48">
        <f>IFERROR(INDEX(Utsläppsfaktorer!G:G,MATCH(CONCATENATE($J$1,$J$11,$J39),Utsläppsfaktorer!$A:$A,0)),"-")</f>
        <v>0</v>
      </c>
      <c r="R39" s="48">
        <f>IFERROR(INDEX(Utsläppsfaktorer!H:H,MATCH(CONCATENATE($J$1,$J$11,$J39),Utsläppsfaktorer!$A:$A,0)),"-")</f>
        <v>9.5955084620784198E-3</v>
      </c>
      <c r="S39" s="47"/>
      <c r="T39" s="47"/>
      <c r="U39" s="47"/>
      <c r="V39" s="49" t="str">
        <f t="shared" si="6"/>
        <v/>
      </c>
      <c r="W39" s="48" t="s">
        <v>45</v>
      </c>
      <c r="X39" s="50" t="str">
        <f>Data!T30</f>
        <v>-</v>
      </c>
      <c r="Y39" s="50" t="str">
        <f>Data!U30</f>
        <v>-</v>
      </c>
      <c r="Z39" s="50" t="str">
        <f>Data!V30</f>
        <v>-</v>
      </c>
    </row>
    <row r="40" spans="1:26" ht="15" customHeight="1" outlineLevel="1">
      <c r="A40" s="46" t="s">
        <v>44</v>
      </c>
      <c r="B40" s="46">
        <f>INDEX('Listor_utökad spend'!$C$2:$C$7,MATCH('Input-inköpta varor o tjänster'!$K$13,LFUindelning,0))</f>
        <v>123</v>
      </c>
      <c r="C40" s="36">
        <f t="shared" si="0"/>
        <v>2</v>
      </c>
      <c r="D40" s="46" t="b">
        <f t="shared" si="1"/>
        <v>1</v>
      </c>
      <c r="E40" s="46" t="str">
        <f t="shared" si="2"/>
        <v>1</v>
      </c>
      <c r="F40" s="46" t="str">
        <f t="shared" si="3"/>
        <v>1.3</v>
      </c>
      <c r="G40" s="46" t="str">
        <f t="shared" si="4"/>
        <v>1.3</v>
      </c>
      <c r="I40" s="20">
        <f t="shared" si="5"/>
        <v>-1</v>
      </c>
      <c r="J40" s="51" t="s">
        <v>69</v>
      </c>
      <c r="K40" s="47"/>
      <c r="L40" s="47"/>
      <c r="M40" s="47"/>
      <c r="O40" s="48" t="str">
        <f>IFERROR(INDEX(Utsläppsfaktorer!E:E,MATCH(CONCATENATE($J$1,$J$11,$J40),Utsläppsfaktorer!$A:$A,0)),"-")</f>
        <v>kg CO2e/SEK</v>
      </c>
      <c r="P40" s="48">
        <f>IFERROR(INDEX(Utsläppsfaktorer!F:F,MATCH(CONCATENATE($J$1,$J$11,$J40),Utsläppsfaktorer!$A:$A,0)),"-")</f>
        <v>0</v>
      </c>
      <c r="Q40" s="48">
        <f>IFERROR(INDEX(Utsläppsfaktorer!G:G,MATCH(CONCATENATE($J$1,$J$11,$J40),Utsläppsfaktorer!$A:$A,0)),"-")</f>
        <v>0</v>
      </c>
      <c r="R40" s="48">
        <f>IFERROR(INDEX(Utsläppsfaktorer!H:H,MATCH(CONCATENATE($J$1,$J$11,$J40),Utsläppsfaktorer!$A:$A,0)),"-")</f>
        <v>1.686648899247396E-2</v>
      </c>
      <c r="S40" s="47"/>
      <c r="T40" s="47"/>
      <c r="U40" s="47"/>
      <c r="V40" s="49" t="str">
        <f t="shared" si="6"/>
        <v/>
      </c>
      <c r="W40" s="48" t="s">
        <v>45</v>
      </c>
      <c r="X40" s="50" t="str">
        <f>Data!T31</f>
        <v>-</v>
      </c>
      <c r="Y40" s="50" t="str">
        <f>Data!U31</f>
        <v>-</v>
      </c>
      <c r="Z40" s="50" t="str">
        <f>Data!V31</f>
        <v>-</v>
      </c>
    </row>
    <row r="41" spans="1:26" ht="18" customHeight="1" outlineLevel="2">
      <c r="A41" s="46" t="s">
        <v>44</v>
      </c>
      <c r="B41" s="46">
        <f>INDEX('Listor_utökad spend'!$C$2:$C$7,MATCH('Input-inköpta varor o tjänster'!$K$13,LFUindelning,0))</f>
        <v>123</v>
      </c>
      <c r="C41" s="36">
        <f t="shared" si="0"/>
        <v>3</v>
      </c>
      <c r="D41" s="46" t="b">
        <f t="shared" si="1"/>
        <v>1</v>
      </c>
      <c r="E41" s="46" t="str">
        <f t="shared" si="2"/>
        <v>1</v>
      </c>
      <c r="F41" s="46" t="str">
        <f t="shared" si="3"/>
        <v>1.3</v>
      </c>
      <c r="G41" s="46" t="str">
        <f t="shared" si="4"/>
        <v>1.3.1</v>
      </c>
      <c r="I41" s="20">
        <f t="shared" si="5"/>
        <v>-1</v>
      </c>
      <c r="J41" s="52" t="s">
        <v>70</v>
      </c>
      <c r="K41" s="47"/>
      <c r="L41" s="47"/>
      <c r="M41" s="47"/>
      <c r="O41" s="48" t="str">
        <f>IFERROR(INDEX(Utsläppsfaktorer!E:E,MATCH(CONCATENATE($J$1,$J$11,$J41),Utsläppsfaktorer!$A:$A,0)),"-")</f>
        <v>kg CO2e/SEK</v>
      </c>
      <c r="P41" s="48">
        <f>IFERROR(INDEX(Utsläppsfaktorer!F:F,MATCH(CONCATENATE($J$1,$J$11,$J41),Utsläppsfaktorer!$A:$A,0)),"-")</f>
        <v>0</v>
      </c>
      <c r="Q41" s="48">
        <f>IFERROR(INDEX(Utsläppsfaktorer!G:G,MATCH(CONCATENATE($J$1,$J$11,$J41),Utsläppsfaktorer!$A:$A,0)),"-")</f>
        <v>0</v>
      </c>
      <c r="R41" s="48">
        <f>IFERROR(INDEX(Utsläppsfaktorer!H:H,MATCH(CONCATENATE($J$1,$J$11,$J41),Utsläppsfaktorer!$A:$A,0)),"-")</f>
        <v>9.5955084620784198E-3</v>
      </c>
      <c r="S41" s="47"/>
      <c r="T41" s="47"/>
      <c r="U41" s="47"/>
      <c r="V41" s="49" t="str">
        <f t="shared" si="6"/>
        <v/>
      </c>
      <c r="W41" s="48" t="s">
        <v>45</v>
      </c>
      <c r="X41" s="50" t="str">
        <f>Data!T32</f>
        <v>-</v>
      </c>
      <c r="Y41" s="50" t="str">
        <f>Data!U32</f>
        <v>-</v>
      </c>
      <c r="Z41" s="50" t="str">
        <f>Data!V32</f>
        <v>-</v>
      </c>
    </row>
    <row r="42" spans="1:26" ht="15" customHeight="1" outlineLevel="2">
      <c r="A42" s="46" t="s">
        <v>44</v>
      </c>
      <c r="B42" s="46">
        <f>INDEX('Listor_utökad spend'!$C$2:$C$7,MATCH('Input-inköpta varor o tjänster'!$K$13,LFUindelning,0))</f>
        <v>123</v>
      </c>
      <c r="C42" s="36">
        <f t="shared" si="0"/>
        <v>3</v>
      </c>
      <c r="D42" s="46" t="b">
        <f t="shared" si="1"/>
        <v>1</v>
      </c>
      <c r="E42" s="46" t="str">
        <f t="shared" si="2"/>
        <v>1</v>
      </c>
      <c r="F42" s="46" t="str">
        <f t="shared" si="3"/>
        <v>1.3</v>
      </c>
      <c r="G42" s="46" t="str">
        <f t="shared" si="4"/>
        <v>1.3.2</v>
      </c>
      <c r="I42" s="20">
        <f t="shared" si="5"/>
        <v>-1</v>
      </c>
      <c r="J42" s="52" t="s">
        <v>71</v>
      </c>
      <c r="K42" s="47"/>
      <c r="L42" s="47"/>
      <c r="M42" s="47"/>
      <c r="O42" s="48" t="str">
        <f>IFERROR(INDEX(Utsläppsfaktorer!E:E,MATCH(CONCATENATE($J$1,$J$11,$J42),Utsläppsfaktorer!$A:$A,0)),"-")</f>
        <v>kg CO2e/SEK</v>
      </c>
      <c r="P42" s="48">
        <f>IFERROR(INDEX(Utsläppsfaktorer!F:F,MATCH(CONCATENATE($J$1,$J$11,$J42),Utsläppsfaktorer!$A:$A,0)),"-")</f>
        <v>0</v>
      </c>
      <c r="Q42" s="48">
        <f>IFERROR(INDEX(Utsläppsfaktorer!G:G,MATCH(CONCATENATE($J$1,$J$11,$J42),Utsläppsfaktorer!$A:$A,0)),"-")</f>
        <v>0</v>
      </c>
      <c r="R42" s="48">
        <f>IFERROR(INDEX(Utsläppsfaktorer!H:H,MATCH(CONCATENATE($J$1,$J$11,$J42),Utsläppsfaktorer!$A:$A,0)),"-")</f>
        <v>9.5955084620784198E-3</v>
      </c>
      <c r="S42" s="47"/>
      <c r="T42" s="47"/>
      <c r="U42" s="47"/>
      <c r="V42" s="49" t="str">
        <f t="shared" si="6"/>
        <v/>
      </c>
      <c r="W42" s="48" t="s">
        <v>45</v>
      </c>
      <c r="X42" s="50" t="str">
        <f>Data!T33</f>
        <v>-</v>
      </c>
      <c r="Y42" s="50" t="str">
        <f>Data!U33</f>
        <v>-</v>
      </c>
      <c r="Z42" s="50" t="str">
        <f>Data!V33</f>
        <v>-</v>
      </c>
    </row>
    <row r="43" spans="1:26" ht="15" customHeight="1" outlineLevel="2">
      <c r="A43" s="46" t="s">
        <v>44</v>
      </c>
      <c r="B43" s="46">
        <f>INDEX('Listor_utökad spend'!$C$2:$C$7,MATCH('Input-inköpta varor o tjänster'!$K$13,LFUindelning,0))</f>
        <v>123</v>
      </c>
      <c r="C43" s="36">
        <f t="shared" si="0"/>
        <v>3</v>
      </c>
      <c r="D43" s="46" t="b">
        <f t="shared" si="1"/>
        <v>1</v>
      </c>
      <c r="E43" s="46" t="str">
        <f t="shared" si="2"/>
        <v>1</v>
      </c>
      <c r="F43" s="46" t="str">
        <f t="shared" si="3"/>
        <v>1.3</v>
      </c>
      <c r="G43" s="46" t="str">
        <f t="shared" si="4"/>
        <v>1.3.3</v>
      </c>
      <c r="I43" s="20">
        <f t="shared" si="5"/>
        <v>-1</v>
      </c>
      <c r="J43" s="52" t="s">
        <v>72</v>
      </c>
      <c r="K43" s="47"/>
      <c r="L43" s="47"/>
      <c r="M43" s="47"/>
      <c r="O43" s="48" t="str">
        <f>IFERROR(INDEX(Utsläppsfaktorer!E:E,MATCH(CONCATENATE($J$1,$J$11,$J43),Utsläppsfaktorer!$A:$A,0)),"-")</f>
        <v>kg CO2e/SEK</v>
      </c>
      <c r="P43" s="48">
        <f>IFERROR(INDEX(Utsläppsfaktorer!F:F,MATCH(CONCATENATE($J$1,$J$11,$J43),Utsläppsfaktorer!$A:$A,0)),"-")</f>
        <v>0</v>
      </c>
      <c r="Q43" s="48">
        <f>IFERROR(INDEX(Utsläppsfaktorer!G:G,MATCH(CONCATENATE($J$1,$J$11,$J43),Utsläppsfaktorer!$A:$A,0)),"-")</f>
        <v>0</v>
      </c>
      <c r="R43" s="48">
        <f>IFERROR(INDEX(Utsläppsfaktorer!H:H,MATCH(CONCATENATE($J$1,$J$11,$J43),Utsläppsfaktorer!$A:$A,0)),"-")</f>
        <v>9.5955084620784198E-3</v>
      </c>
      <c r="S43" s="47"/>
      <c r="T43" s="47"/>
      <c r="U43" s="47"/>
      <c r="V43" s="49" t="str">
        <f t="shared" si="6"/>
        <v/>
      </c>
      <c r="W43" s="48" t="s">
        <v>45</v>
      </c>
      <c r="X43" s="50" t="str">
        <f>Data!T34</f>
        <v>-</v>
      </c>
      <c r="Y43" s="50" t="str">
        <f>Data!U34</f>
        <v>-</v>
      </c>
      <c r="Z43" s="50" t="str">
        <f>Data!V34</f>
        <v>-</v>
      </c>
    </row>
    <row r="44" spans="1:26" ht="15" customHeight="1" outlineLevel="2">
      <c r="A44" s="46" t="s">
        <v>44</v>
      </c>
      <c r="B44" s="46">
        <f>INDEX('Listor_utökad spend'!$C$2:$C$7,MATCH('Input-inköpta varor o tjänster'!$K$13,LFUindelning,0))</f>
        <v>123</v>
      </c>
      <c r="C44" s="36">
        <f t="shared" si="0"/>
        <v>3</v>
      </c>
      <c r="D44" s="46" t="b">
        <f t="shared" si="1"/>
        <v>1</v>
      </c>
      <c r="E44" s="46" t="str">
        <f t="shared" si="2"/>
        <v>1</v>
      </c>
      <c r="F44" s="46" t="str">
        <f t="shared" si="3"/>
        <v>1.3</v>
      </c>
      <c r="G44" s="46" t="str">
        <f t="shared" si="4"/>
        <v>1.3.4</v>
      </c>
      <c r="I44" s="20">
        <f t="shared" si="5"/>
        <v>-1</v>
      </c>
      <c r="J44" s="52" t="s">
        <v>73</v>
      </c>
      <c r="K44" s="47"/>
      <c r="L44" s="47"/>
      <c r="M44" s="47"/>
      <c r="O44" s="48" t="str">
        <f>IFERROR(INDEX(Utsläppsfaktorer!E:E,MATCH(CONCATENATE($J$1,$J$11,$J44),Utsläppsfaktorer!$A:$A,0)),"-")</f>
        <v>kg CO2e/SEK</v>
      </c>
      <c r="P44" s="48">
        <f>IFERROR(INDEX(Utsläppsfaktorer!F:F,MATCH(CONCATENATE($J$1,$J$11,$J44),Utsläppsfaktorer!$A:$A,0)),"-")</f>
        <v>0</v>
      </c>
      <c r="Q44" s="48">
        <f>IFERROR(INDEX(Utsläppsfaktorer!G:G,MATCH(CONCATENATE($J$1,$J$11,$J44),Utsläppsfaktorer!$A:$A,0)),"-")</f>
        <v>0</v>
      </c>
      <c r="R44" s="48">
        <f>IFERROR(INDEX(Utsläppsfaktorer!H:H,MATCH(CONCATENATE($J$1,$J$11,$J44),Utsläppsfaktorer!$A:$A,0)),"-")</f>
        <v>4.4567840389994735E-2</v>
      </c>
      <c r="S44" s="47"/>
      <c r="T44" s="47"/>
      <c r="U44" s="47"/>
      <c r="V44" s="49" t="str">
        <f t="shared" si="6"/>
        <v/>
      </c>
      <c r="W44" s="48" t="s">
        <v>45</v>
      </c>
      <c r="X44" s="50" t="str">
        <f>Data!T35</f>
        <v>-</v>
      </c>
      <c r="Y44" s="50" t="str">
        <f>Data!U35</f>
        <v>-</v>
      </c>
      <c r="Z44" s="50" t="str">
        <f>Data!V35</f>
        <v>-</v>
      </c>
    </row>
    <row r="45" spans="1:26" ht="15" customHeight="1" outlineLevel="2">
      <c r="A45" s="46" t="s">
        <v>44</v>
      </c>
      <c r="B45" s="46">
        <f>INDEX('Listor_utökad spend'!$C$2:$C$7,MATCH('Input-inköpta varor o tjänster'!$K$13,LFUindelning,0))</f>
        <v>123</v>
      </c>
      <c r="C45" s="36">
        <f t="shared" si="0"/>
        <v>3</v>
      </c>
      <c r="D45" s="46" t="b">
        <f t="shared" si="1"/>
        <v>1</v>
      </c>
      <c r="E45" s="46" t="str">
        <f t="shared" si="2"/>
        <v>1</v>
      </c>
      <c r="F45" s="46" t="str">
        <f t="shared" si="3"/>
        <v>1.3</v>
      </c>
      <c r="G45" s="46" t="str">
        <f t="shared" si="4"/>
        <v>1.3.5</v>
      </c>
      <c r="I45" s="20">
        <f t="shared" si="5"/>
        <v>-1</v>
      </c>
      <c r="J45" s="52" t="s">
        <v>74</v>
      </c>
      <c r="K45" s="47"/>
      <c r="L45" s="47"/>
      <c r="M45" s="47"/>
      <c r="O45" s="48" t="str">
        <f>IFERROR(INDEX(Utsläppsfaktorer!E:E,MATCH(CONCATENATE($J$1,$J$11,$J45),Utsläppsfaktorer!$A:$A,0)),"-")</f>
        <v>kg CO2e/SEK</v>
      </c>
      <c r="P45" s="48">
        <f>IFERROR(INDEX(Utsläppsfaktorer!F:F,MATCH(CONCATENATE($J$1,$J$11,$J45),Utsläppsfaktorer!$A:$A,0)),"-")</f>
        <v>0</v>
      </c>
      <c r="Q45" s="48">
        <f>IFERROR(INDEX(Utsläppsfaktorer!G:G,MATCH(CONCATENATE($J$1,$J$11,$J45),Utsläppsfaktorer!$A:$A,0)),"-")</f>
        <v>0</v>
      </c>
      <c r="R45" s="48">
        <f>IFERROR(INDEX(Utsläppsfaktorer!H:H,MATCH(CONCATENATE($J$1,$J$11,$J45),Utsläppsfaktorer!$A:$A,0)),"-")</f>
        <v>2.1193264619702404E-2</v>
      </c>
      <c r="S45" s="47"/>
      <c r="T45" s="47"/>
      <c r="U45" s="47"/>
      <c r="V45" s="49" t="str">
        <f t="shared" si="6"/>
        <v/>
      </c>
      <c r="W45" s="48" t="s">
        <v>45</v>
      </c>
      <c r="X45" s="50" t="str">
        <f>Data!T36</f>
        <v>-</v>
      </c>
      <c r="Y45" s="50" t="str">
        <f>Data!U36</f>
        <v>-</v>
      </c>
      <c r="Z45" s="50" t="str">
        <f>Data!V36</f>
        <v>-</v>
      </c>
    </row>
    <row r="46" spans="1:26" ht="15" customHeight="1" outlineLevel="2">
      <c r="A46" s="46" t="s">
        <v>44</v>
      </c>
      <c r="B46" s="46">
        <f>INDEX('Listor_utökad spend'!$C$2:$C$7,MATCH('Input-inköpta varor o tjänster'!$K$13,LFUindelning,0))</f>
        <v>123</v>
      </c>
      <c r="C46" s="36">
        <f t="shared" si="0"/>
        <v>3</v>
      </c>
      <c r="D46" s="46" t="b">
        <f t="shared" si="1"/>
        <v>1</v>
      </c>
      <c r="E46" s="46" t="str">
        <f t="shared" si="2"/>
        <v>1</v>
      </c>
      <c r="F46" s="46" t="str">
        <f t="shared" si="3"/>
        <v>1.3</v>
      </c>
      <c r="G46" s="46" t="str">
        <f t="shared" si="4"/>
        <v>1.3.6</v>
      </c>
      <c r="I46" s="20">
        <f t="shared" si="5"/>
        <v>-1</v>
      </c>
      <c r="J46" s="52" t="s">
        <v>75</v>
      </c>
      <c r="K46" s="47"/>
      <c r="L46" s="47"/>
      <c r="M46" s="47"/>
      <c r="O46" s="48" t="str">
        <f>IFERROR(INDEX(Utsläppsfaktorer!E:E,MATCH(CONCATENATE($J$1,$J$11,$J46),Utsläppsfaktorer!$A:$A,0)),"-")</f>
        <v>kg CO2e/SEK</v>
      </c>
      <c r="P46" s="48">
        <f>IFERROR(INDEX(Utsläppsfaktorer!F:F,MATCH(CONCATENATE($J$1,$J$11,$J46),Utsläppsfaktorer!$A:$A,0)),"-")</f>
        <v>0</v>
      </c>
      <c r="Q46" s="48">
        <f>IFERROR(INDEX(Utsläppsfaktorer!G:G,MATCH(CONCATENATE($J$1,$J$11,$J46),Utsläppsfaktorer!$A:$A,0)),"-")</f>
        <v>0</v>
      </c>
      <c r="R46" s="48">
        <f>IFERROR(INDEX(Utsläppsfaktorer!H:H,MATCH(CONCATENATE($J$1,$J$11,$J46),Utsläppsfaktorer!$A:$A,0)),"-")</f>
        <v>9.5955084620784198E-3</v>
      </c>
      <c r="S46" s="47"/>
      <c r="T46" s="47"/>
      <c r="U46" s="47"/>
      <c r="V46" s="49" t="str">
        <f t="shared" si="6"/>
        <v/>
      </c>
      <c r="W46" s="48" t="s">
        <v>45</v>
      </c>
      <c r="X46" s="50" t="str">
        <f>Data!T37</f>
        <v>-</v>
      </c>
      <c r="Y46" s="50" t="str">
        <f>Data!U37</f>
        <v>-</v>
      </c>
      <c r="Z46" s="50" t="str">
        <f>Data!V37</f>
        <v>-</v>
      </c>
    </row>
    <row r="47" spans="1:26" ht="15" customHeight="1" outlineLevel="2">
      <c r="A47" s="46" t="s">
        <v>44</v>
      </c>
      <c r="B47" s="46">
        <f>INDEX('Listor_utökad spend'!$C$2:$C$7,MATCH('Input-inköpta varor o tjänster'!$K$13,LFUindelning,0))</f>
        <v>123</v>
      </c>
      <c r="C47" s="36">
        <f t="shared" si="0"/>
        <v>3</v>
      </c>
      <c r="D47" s="46" t="b">
        <f t="shared" si="1"/>
        <v>1</v>
      </c>
      <c r="E47" s="46" t="str">
        <f t="shared" si="2"/>
        <v>1</v>
      </c>
      <c r="F47" s="46" t="str">
        <f t="shared" si="3"/>
        <v>1.3</v>
      </c>
      <c r="G47" s="46" t="str">
        <f t="shared" si="4"/>
        <v>1.3.7</v>
      </c>
      <c r="I47" s="20">
        <f t="shared" si="5"/>
        <v>-1</v>
      </c>
      <c r="J47" s="52" t="s">
        <v>76</v>
      </c>
      <c r="K47" s="47"/>
      <c r="L47" s="47"/>
      <c r="M47" s="47"/>
      <c r="O47" s="48" t="str">
        <f>IFERROR(INDEX(Utsläppsfaktorer!E:E,MATCH(CONCATENATE($J$1,$J$11,$J47),Utsläppsfaktorer!$A:$A,0)),"-")</f>
        <v>kg CO2e/SEK</v>
      </c>
      <c r="P47" s="48">
        <f>IFERROR(INDEX(Utsläppsfaktorer!F:F,MATCH(CONCATENATE($J$1,$J$11,$J47),Utsläppsfaktorer!$A:$A,0)),"-")</f>
        <v>0</v>
      </c>
      <c r="Q47" s="48">
        <f>IFERROR(INDEX(Utsläppsfaktorer!G:G,MATCH(CONCATENATE($J$1,$J$11,$J47),Utsläppsfaktorer!$A:$A,0)),"-")</f>
        <v>0</v>
      </c>
      <c r="R47" s="48">
        <f>IFERROR(INDEX(Utsläppsfaktorer!H:H,MATCH(CONCATENATE($J$1,$J$11,$J47),Utsläppsfaktorer!$A:$A,0)),"-")</f>
        <v>2.1193264619702404E-2</v>
      </c>
      <c r="S47" s="47"/>
      <c r="T47" s="47"/>
      <c r="U47" s="47"/>
      <c r="V47" s="49" t="str">
        <f t="shared" si="6"/>
        <v/>
      </c>
      <c r="W47" s="48" t="s">
        <v>45</v>
      </c>
      <c r="X47" s="50" t="str">
        <f>Data!T38</f>
        <v>-</v>
      </c>
      <c r="Y47" s="50" t="str">
        <f>Data!U38</f>
        <v>-</v>
      </c>
      <c r="Z47" s="50" t="str">
        <f>Data!V38</f>
        <v>-</v>
      </c>
    </row>
    <row r="48" spans="1:26" ht="15" customHeight="1" outlineLevel="2">
      <c r="A48" s="46" t="s">
        <v>44</v>
      </c>
      <c r="B48" s="46">
        <f>INDEX('Listor_utökad spend'!$C$2:$C$7,MATCH('Input-inköpta varor o tjänster'!$K$13,LFUindelning,0))</f>
        <v>123</v>
      </c>
      <c r="C48" s="36">
        <f t="shared" si="0"/>
        <v>3</v>
      </c>
      <c r="D48" s="46" t="b">
        <f t="shared" si="1"/>
        <v>1</v>
      </c>
      <c r="E48" s="46" t="str">
        <f t="shared" si="2"/>
        <v>1</v>
      </c>
      <c r="F48" s="46" t="str">
        <f t="shared" si="3"/>
        <v>1.3</v>
      </c>
      <c r="G48" s="46" t="str">
        <f t="shared" si="4"/>
        <v>1.3.99</v>
      </c>
      <c r="I48" s="20">
        <f t="shared" si="5"/>
        <v>-1</v>
      </c>
      <c r="J48" s="52" t="s">
        <v>77</v>
      </c>
      <c r="K48" s="47"/>
      <c r="L48" s="47"/>
      <c r="M48" s="47"/>
      <c r="O48" s="48" t="str">
        <f>IFERROR(INDEX(Utsläppsfaktorer!E:E,MATCH(CONCATENATE($J$1,$J$11,$J48),Utsläppsfaktorer!$A:$A,0)),"-")</f>
        <v>kg CO2e/SEK</v>
      </c>
      <c r="P48" s="48">
        <f>IFERROR(INDEX(Utsläppsfaktorer!F:F,MATCH(CONCATENATE($J$1,$J$11,$J48),Utsläppsfaktorer!$A:$A,0)),"-")</f>
        <v>0</v>
      </c>
      <c r="Q48" s="48">
        <f>IFERROR(INDEX(Utsläppsfaktorer!G:G,MATCH(CONCATENATE($J$1,$J$11,$J48),Utsläppsfaktorer!$A:$A,0)),"-")</f>
        <v>0</v>
      </c>
      <c r="R48" s="48">
        <f>IFERROR(INDEX(Utsläppsfaktorer!H:H,MATCH(CONCATENATE($J$1,$J$11,$J48),Utsläppsfaktorer!$A:$A,0)),"-")</f>
        <v>9.5955084620784198E-3</v>
      </c>
      <c r="S48" s="47"/>
      <c r="T48" s="47"/>
      <c r="U48" s="47"/>
      <c r="V48" s="49" t="str">
        <f t="shared" si="6"/>
        <v/>
      </c>
      <c r="W48" s="48" t="s">
        <v>45</v>
      </c>
      <c r="X48" s="50" t="str">
        <f>Data!T39</f>
        <v>-</v>
      </c>
      <c r="Y48" s="50" t="str">
        <f>Data!U39</f>
        <v>-</v>
      </c>
      <c r="Z48" s="50" t="str">
        <f>Data!V39</f>
        <v>-</v>
      </c>
    </row>
    <row r="49" spans="1:26" ht="15" customHeight="1" outlineLevel="1">
      <c r="A49" s="46" t="s">
        <v>44</v>
      </c>
      <c r="B49" s="46">
        <f>INDEX('Listor_utökad spend'!$C$2:$C$7,MATCH('Input-inköpta varor o tjänster'!$K$13,LFUindelning,0))</f>
        <v>123</v>
      </c>
      <c r="C49" s="36">
        <f t="shared" si="0"/>
        <v>2</v>
      </c>
      <c r="D49" s="46" t="b">
        <f t="shared" si="1"/>
        <v>1</v>
      </c>
      <c r="E49" s="46" t="str">
        <f t="shared" si="2"/>
        <v>1</v>
      </c>
      <c r="F49" s="46" t="str">
        <f t="shared" si="3"/>
        <v>1.4</v>
      </c>
      <c r="G49" s="46" t="str">
        <f t="shared" si="4"/>
        <v>1.4</v>
      </c>
      <c r="I49" s="20">
        <f t="shared" si="5"/>
        <v>-1</v>
      </c>
      <c r="J49" s="51" t="s">
        <v>78</v>
      </c>
      <c r="K49" s="47"/>
      <c r="L49" s="47"/>
      <c r="M49" s="47"/>
      <c r="O49" s="48" t="str">
        <f>IFERROR(INDEX(Utsläppsfaktorer!E:E,MATCH(CONCATENATE($J$1,$J$11,$J49),Utsläppsfaktorer!$A:$A,0)),"-")</f>
        <v>kg CO2e/SEK</v>
      </c>
      <c r="P49" s="48">
        <f>IFERROR(INDEX(Utsläppsfaktorer!F:F,MATCH(CONCATENATE($J$1,$J$11,$J49),Utsläppsfaktorer!$A:$A,0)),"-")</f>
        <v>0</v>
      </c>
      <c r="Q49" s="48">
        <f>IFERROR(INDEX(Utsläppsfaktorer!G:G,MATCH(CONCATENATE($J$1,$J$11,$J49),Utsläppsfaktorer!$A:$A,0)),"-")</f>
        <v>0</v>
      </c>
      <c r="R49" s="48">
        <f>IFERROR(INDEX(Utsläppsfaktorer!H:H,MATCH(CONCATENATE($J$1,$J$11,$J49),Utsläppsfaktorer!$A:$A,0)),"-")</f>
        <v>9.5955084620784198E-3</v>
      </c>
      <c r="S49" s="47"/>
      <c r="T49" s="47"/>
      <c r="U49" s="47"/>
      <c r="V49" s="49" t="str">
        <f t="shared" si="6"/>
        <v/>
      </c>
      <c r="W49" s="48" t="s">
        <v>45</v>
      </c>
      <c r="X49" s="50" t="str">
        <f>Data!T40</f>
        <v>-</v>
      </c>
      <c r="Y49" s="50" t="str">
        <f>Data!U40</f>
        <v>-</v>
      </c>
      <c r="Z49" s="50" t="str">
        <f>Data!V40</f>
        <v>-</v>
      </c>
    </row>
    <row r="50" spans="1:26" ht="15" customHeight="1" outlineLevel="2">
      <c r="A50" s="46" t="s">
        <v>44</v>
      </c>
      <c r="B50" s="46">
        <f>INDEX('Listor_utökad spend'!$C$2:$C$7,MATCH('Input-inköpta varor o tjänster'!$K$13,LFUindelning,0))</f>
        <v>123</v>
      </c>
      <c r="C50" s="36">
        <f t="shared" si="0"/>
        <v>3</v>
      </c>
      <c r="D50" s="46" t="b">
        <f t="shared" si="1"/>
        <v>1</v>
      </c>
      <c r="E50" s="46" t="str">
        <f t="shared" si="2"/>
        <v>1</v>
      </c>
      <c r="F50" s="46" t="str">
        <f t="shared" si="3"/>
        <v>1.4</v>
      </c>
      <c r="G50" s="46" t="str">
        <f t="shared" si="4"/>
        <v>1.4.1</v>
      </c>
      <c r="I50" s="20">
        <f t="shared" si="5"/>
        <v>-1</v>
      </c>
      <c r="J50" s="52" t="s">
        <v>79</v>
      </c>
      <c r="K50" s="47"/>
      <c r="L50" s="47"/>
      <c r="M50" s="47"/>
      <c r="O50" s="48" t="str">
        <f>IFERROR(INDEX(Utsläppsfaktorer!E:E,MATCH(CONCATENATE($J$1,$J$11,$J50),Utsläppsfaktorer!$A:$A,0)),"-")</f>
        <v>kg CO2e/SEK</v>
      </c>
      <c r="P50" s="48">
        <f>IFERROR(INDEX(Utsläppsfaktorer!F:F,MATCH(CONCATENATE($J$1,$J$11,$J50),Utsläppsfaktorer!$A:$A,0)),"-")</f>
        <v>0</v>
      </c>
      <c r="Q50" s="48">
        <f>IFERROR(INDEX(Utsläppsfaktorer!G:G,MATCH(CONCATENATE($J$1,$J$11,$J50),Utsläppsfaktorer!$A:$A,0)),"-")</f>
        <v>0</v>
      </c>
      <c r="R50" s="48">
        <f>IFERROR(INDEX(Utsläppsfaktorer!H:H,MATCH(CONCATENATE($J$1,$J$11,$J50),Utsläppsfaktorer!$A:$A,0)),"-")</f>
        <v>9.5955084620784198E-3</v>
      </c>
      <c r="S50" s="47"/>
      <c r="T50" s="47"/>
      <c r="U50" s="47"/>
      <c r="V50" s="49" t="str">
        <f t="shared" si="6"/>
        <v/>
      </c>
      <c r="W50" s="48" t="s">
        <v>45</v>
      </c>
      <c r="X50" s="50" t="str">
        <f>Data!T41</f>
        <v>-</v>
      </c>
      <c r="Y50" s="50" t="str">
        <f>Data!U41</f>
        <v>-</v>
      </c>
      <c r="Z50" s="50" t="str">
        <f>Data!V41</f>
        <v>-</v>
      </c>
    </row>
    <row r="51" spans="1:26" ht="15" customHeight="1" outlineLevel="2">
      <c r="A51" s="46" t="s">
        <v>44</v>
      </c>
      <c r="B51" s="46">
        <f>INDEX('Listor_utökad spend'!$C$2:$C$7,MATCH('Input-inköpta varor o tjänster'!$K$13,LFUindelning,0))</f>
        <v>123</v>
      </c>
      <c r="C51" s="36">
        <f t="shared" si="0"/>
        <v>3</v>
      </c>
      <c r="D51" s="46" t="b">
        <f t="shared" si="1"/>
        <v>1</v>
      </c>
      <c r="E51" s="46" t="str">
        <f t="shared" si="2"/>
        <v>1</v>
      </c>
      <c r="F51" s="46" t="str">
        <f t="shared" si="3"/>
        <v>1.4</v>
      </c>
      <c r="G51" s="46" t="str">
        <f t="shared" si="4"/>
        <v>1.4.2</v>
      </c>
      <c r="I51" s="20">
        <f t="shared" si="5"/>
        <v>-1</v>
      </c>
      <c r="J51" s="52" t="s">
        <v>80</v>
      </c>
      <c r="K51" s="47"/>
      <c r="L51" s="47"/>
      <c r="M51" s="47"/>
      <c r="O51" s="48" t="str">
        <f>IFERROR(INDEX(Utsläppsfaktorer!E:E,MATCH(CONCATENATE($J$1,$J$11,$J51),Utsläppsfaktorer!$A:$A,0)),"-")</f>
        <v>kg CO2e/SEK</v>
      </c>
      <c r="P51" s="48">
        <f>IFERROR(INDEX(Utsläppsfaktorer!F:F,MATCH(CONCATENATE($J$1,$J$11,$J51),Utsläppsfaktorer!$A:$A,0)),"-")</f>
        <v>0</v>
      </c>
      <c r="Q51" s="48">
        <f>IFERROR(INDEX(Utsläppsfaktorer!G:G,MATCH(CONCATENATE($J$1,$J$11,$J51),Utsläppsfaktorer!$A:$A,0)),"-")</f>
        <v>0</v>
      </c>
      <c r="R51" s="48">
        <f>IFERROR(INDEX(Utsläppsfaktorer!H:H,MATCH(CONCATENATE($J$1,$J$11,$J51),Utsläppsfaktorer!$A:$A,0)),"-")</f>
        <v>9.5955084620784198E-3</v>
      </c>
      <c r="S51" s="47"/>
      <c r="T51" s="47"/>
      <c r="U51" s="47"/>
      <c r="V51" s="49" t="str">
        <f t="shared" si="6"/>
        <v/>
      </c>
      <c r="W51" s="48" t="s">
        <v>45</v>
      </c>
      <c r="X51" s="50" t="str">
        <f>Data!T42</f>
        <v>-</v>
      </c>
      <c r="Y51" s="50" t="str">
        <f>Data!U42</f>
        <v>-</v>
      </c>
      <c r="Z51" s="50" t="str">
        <f>Data!V42</f>
        <v>-</v>
      </c>
    </row>
    <row r="52" spans="1:26" ht="15" customHeight="1" outlineLevel="2">
      <c r="A52" s="46" t="s">
        <v>44</v>
      </c>
      <c r="B52" s="46">
        <f>INDEX('Listor_utökad spend'!$C$2:$C$7,MATCH('Input-inköpta varor o tjänster'!$K$13,LFUindelning,0))</f>
        <v>123</v>
      </c>
      <c r="C52" s="36">
        <f t="shared" si="0"/>
        <v>3</v>
      </c>
      <c r="D52" s="46" t="b">
        <f t="shared" si="1"/>
        <v>1</v>
      </c>
      <c r="E52" s="46" t="str">
        <f t="shared" si="2"/>
        <v>1</v>
      </c>
      <c r="F52" s="46" t="str">
        <f t="shared" si="3"/>
        <v>1.4</v>
      </c>
      <c r="G52" s="46" t="str">
        <f t="shared" si="4"/>
        <v>1.4.3</v>
      </c>
      <c r="I52" s="20">
        <f t="shared" si="5"/>
        <v>-1</v>
      </c>
      <c r="J52" s="52" t="s">
        <v>81</v>
      </c>
      <c r="K52" s="47"/>
      <c r="L52" s="47"/>
      <c r="M52" s="47"/>
      <c r="O52" s="48" t="str">
        <f>IFERROR(INDEX(Utsläppsfaktorer!E:E,MATCH(CONCATENATE($J$1,$J$11,$J52),Utsläppsfaktorer!$A:$A,0)),"-")</f>
        <v>kg CO2e/SEK</v>
      </c>
      <c r="P52" s="48">
        <f>IFERROR(INDEX(Utsläppsfaktorer!F:F,MATCH(CONCATENATE($J$1,$J$11,$J52),Utsläppsfaktorer!$A:$A,0)),"-")</f>
        <v>0</v>
      </c>
      <c r="Q52" s="48">
        <f>IFERROR(INDEX(Utsläppsfaktorer!G:G,MATCH(CONCATENATE($J$1,$J$11,$J52),Utsläppsfaktorer!$A:$A,0)),"-")</f>
        <v>0</v>
      </c>
      <c r="R52" s="48">
        <f>IFERROR(INDEX(Utsläppsfaktorer!H:H,MATCH(CONCATENATE($J$1,$J$11,$J52),Utsläppsfaktorer!$A:$A,0)),"-")</f>
        <v>9.5955084620784198E-3</v>
      </c>
      <c r="S52" s="47"/>
      <c r="T52" s="47"/>
      <c r="U52" s="47"/>
      <c r="V52" s="49" t="str">
        <f t="shared" si="6"/>
        <v/>
      </c>
      <c r="W52" s="48" t="s">
        <v>45</v>
      </c>
      <c r="X52" s="50" t="str">
        <f>Data!T43</f>
        <v>-</v>
      </c>
      <c r="Y52" s="50" t="str">
        <f>Data!U43</f>
        <v>-</v>
      </c>
      <c r="Z52" s="50" t="str">
        <f>Data!V43</f>
        <v>-</v>
      </c>
    </row>
    <row r="53" spans="1:26" ht="15" customHeight="1" outlineLevel="2">
      <c r="A53" s="46" t="s">
        <v>44</v>
      </c>
      <c r="B53" s="46">
        <f>INDEX('Listor_utökad spend'!$C$2:$C$7,MATCH('Input-inköpta varor o tjänster'!$K$13,LFUindelning,0))</f>
        <v>123</v>
      </c>
      <c r="C53" s="36">
        <f t="shared" si="0"/>
        <v>3</v>
      </c>
      <c r="D53" s="46" t="b">
        <f t="shared" si="1"/>
        <v>1</v>
      </c>
      <c r="E53" s="46" t="str">
        <f t="shared" si="2"/>
        <v>1</v>
      </c>
      <c r="F53" s="46" t="str">
        <f t="shared" si="3"/>
        <v>1.4</v>
      </c>
      <c r="G53" s="46" t="str">
        <f t="shared" si="4"/>
        <v>1.4.4</v>
      </c>
      <c r="I53" s="20">
        <f t="shared" si="5"/>
        <v>-1</v>
      </c>
      <c r="J53" s="52" t="s">
        <v>82</v>
      </c>
      <c r="K53" s="47"/>
      <c r="L53" s="47"/>
      <c r="M53" s="47"/>
      <c r="O53" s="48" t="str">
        <f>IFERROR(INDEX(Utsläppsfaktorer!E:E,MATCH(CONCATENATE($J$1,$J$11,$J53),Utsläppsfaktorer!$A:$A,0)),"-")</f>
        <v>kg CO2e/SEK</v>
      </c>
      <c r="P53" s="48">
        <f>IFERROR(INDEX(Utsläppsfaktorer!F:F,MATCH(CONCATENATE($J$1,$J$11,$J53),Utsläppsfaktorer!$A:$A,0)),"-")</f>
        <v>0</v>
      </c>
      <c r="Q53" s="48">
        <f>IFERROR(INDEX(Utsläppsfaktorer!G:G,MATCH(CONCATENATE($J$1,$J$11,$J53),Utsläppsfaktorer!$A:$A,0)),"-")</f>
        <v>0</v>
      </c>
      <c r="R53" s="48">
        <f>IFERROR(INDEX(Utsläppsfaktorer!H:H,MATCH(CONCATENATE($J$1,$J$11,$J53),Utsläppsfaktorer!$A:$A,0)),"-")</f>
        <v>9.5955084620784198E-3</v>
      </c>
      <c r="S53" s="47"/>
      <c r="T53" s="47"/>
      <c r="U53" s="47"/>
      <c r="V53" s="49" t="str">
        <f t="shared" si="6"/>
        <v/>
      </c>
      <c r="W53" s="48" t="s">
        <v>45</v>
      </c>
      <c r="X53" s="50" t="str">
        <f>Data!T44</f>
        <v>-</v>
      </c>
      <c r="Y53" s="50" t="str">
        <f>Data!U44</f>
        <v>-</v>
      </c>
      <c r="Z53" s="50" t="str">
        <f>Data!V44</f>
        <v>-</v>
      </c>
    </row>
    <row r="54" spans="1:26" ht="15" customHeight="1" outlineLevel="2">
      <c r="A54" s="46" t="s">
        <v>44</v>
      </c>
      <c r="B54" s="46">
        <f>INDEX('Listor_utökad spend'!$C$2:$C$7,MATCH('Input-inköpta varor o tjänster'!$K$13,LFUindelning,0))</f>
        <v>123</v>
      </c>
      <c r="C54" s="36">
        <f t="shared" si="0"/>
        <v>3</v>
      </c>
      <c r="D54" s="46" t="b">
        <f t="shared" si="1"/>
        <v>1</v>
      </c>
      <c r="E54" s="46" t="str">
        <f t="shared" si="2"/>
        <v>1</v>
      </c>
      <c r="F54" s="46" t="str">
        <f t="shared" si="3"/>
        <v>1.4</v>
      </c>
      <c r="G54" s="46" t="str">
        <f t="shared" si="4"/>
        <v>1.4.5</v>
      </c>
      <c r="I54" s="20">
        <f t="shared" si="5"/>
        <v>-1</v>
      </c>
      <c r="J54" s="52" t="s">
        <v>83</v>
      </c>
      <c r="K54" s="47"/>
      <c r="L54" s="47"/>
      <c r="M54" s="47"/>
      <c r="O54" s="48" t="str">
        <f>IFERROR(INDEX(Utsläppsfaktorer!E:E,MATCH(CONCATENATE($J$1,$J$11,$J54),Utsläppsfaktorer!$A:$A,0)),"-")</f>
        <v>kg CO2e/SEK</v>
      </c>
      <c r="P54" s="48">
        <f>IFERROR(INDEX(Utsläppsfaktorer!F:F,MATCH(CONCATENATE($J$1,$J$11,$J54),Utsläppsfaktorer!$A:$A,0)),"-")</f>
        <v>0</v>
      </c>
      <c r="Q54" s="48">
        <f>IFERROR(INDEX(Utsläppsfaktorer!G:G,MATCH(CONCATENATE($J$1,$J$11,$J54),Utsläppsfaktorer!$A:$A,0)),"-")</f>
        <v>0</v>
      </c>
      <c r="R54" s="48">
        <f>IFERROR(INDEX(Utsläppsfaktorer!H:H,MATCH(CONCATENATE($J$1,$J$11,$J54),Utsläppsfaktorer!$A:$A,0)),"-")</f>
        <v>9.5955084620784198E-3</v>
      </c>
      <c r="S54" s="47"/>
      <c r="T54" s="47"/>
      <c r="U54" s="47"/>
      <c r="V54" s="49" t="str">
        <f t="shared" si="6"/>
        <v/>
      </c>
      <c r="W54" s="48" t="s">
        <v>45</v>
      </c>
      <c r="X54" s="50" t="str">
        <f>Data!T45</f>
        <v>-</v>
      </c>
      <c r="Y54" s="50" t="str">
        <f>Data!U45</f>
        <v>-</v>
      </c>
      <c r="Z54" s="50" t="str">
        <f>Data!V45</f>
        <v>-</v>
      </c>
    </row>
    <row r="55" spans="1:26" ht="15" customHeight="1" outlineLevel="2">
      <c r="A55" s="46" t="s">
        <v>44</v>
      </c>
      <c r="B55" s="46">
        <f>INDEX('Listor_utökad spend'!$C$2:$C$7,MATCH('Input-inköpta varor o tjänster'!$K$13,LFUindelning,0))</f>
        <v>123</v>
      </c>
      <c r="C55" s="36">
        <f t="shared" si="0"/>
        <v>3</v>
      </c>
      <c r="D55" s="46" t="b">
        <f t="shared" si="1"/>
        <v>1</v>
      </c>
      <c r="E55" s="46" t="str">
        <f t="shared" si="2"/>
        <v>1</v>
      </c>
      <c r="F55" s="46" t="str">
        <f t="shared" si="3"/>
        <v>1.4</v>
      </c>
      <c r="G55" s="46" t="str">
        <f t="shared" si="4"/>
        <v>1.4.7</v>
      </c>
      <c r="I55" s="20">
        <f t="shared" si="5"/>
        <v>-1</v>
      </c>
      <c r="J55" s="52" t="s">
        <v>84</v>
      </c>
      <c r="K55" s="47"/>
      <c r="L55" s="47"/>
      <c r="M55" s="47"/>
      <c r="O55" s="48" t="str">
        <f>IFERROR(INDEX(Utsläppsfaktorer!E:E,MATCH(CONCATENATE($J$1,$J$11,$J55),Utsläppsfaktorer!$A:$A,0)),"-")</f>
        <v>kg CO2e/SEK</v>
      </c>
      <c r="P55" s="48">
        <f>IFERROR(INDEX(Utsläppsfaktorer!F:F,MATCH(CONCATENATE($J$1,$J$11,$J55),Utsläppsfaktorer!$A:$A,0)),"-")</f>
        <v>0</v>
      </c>
      <c r="Q55" s="48">
        <f>IFERROR(INDEX(Utsläppsfaktorer!G:G,MATCH(CONCATENATE($J$1,$J$11,$J55),Utsläppsfaktorer!$A:$A,0)),"-")</f>
        <v>0</v>
      </c>
      <c r="R55" s="48">
        <f>IFERROR(INDEX(Utsläppsfaktorer!H:H,MATCH(CONCATENATE($J$1,$J$11,$J55),Utsläppsfaktorer!$A:$A,0)),"-")</f>
        <v>9.5955084620784198E-3</v>
      </c>
      <c r="S55" s="47"/>
      <c r="T55" s="47"/>
      <c r="U55" s="47"/>
      <c r="V55" s="49" t="str">
        <f t="shared" si="6"/>
        <v/>
      </c>
      <c r="W55" s="48" t="s">
        <v>45</v>
      </c>
      <c r="X55" s="50" t="str">
        <f>Data!T46</f>
        <v>-</v>
      </c>
      <c r="Y55" s="50" t="str">
        <f>Data!U46</f>
        <v>-</v>
      </c>
      <c r="Z55" s="50" t="str">
        <f>Data!V46</f>
        <v>-</v>
      </c>
    </row>
    <row r="56" spans="1:26" ht="15" customHeight="1" outlineLevel="2">
      <c r="A56" s="46" t="s">
        <v>44</v>
      </c>
      <c r="B56" s="46">
        <f>INDEX('Listor_utökad spend'!$C$2:$C$7,MATCH('Input-inköpta varor o tjänster'!$K$13,LFUindelning,0))</f>
        <v>123</v>
      </c>
      <c r="C56" s="36">
        <f t="shared" si="0"/>
        <v>3</v>
      </c>
      <c r="D56" s="46" t="b">
        <f t="shared" si="1"/>
        <v>1</v>
      </c>
      <c r="E56" s="46" t="str">
        <f t="shared" si="2"/>
        <v>1</v>
      </c>
      <c r="F56" s="46" t="str">
        <f t="shared" si="3"/>
        <v>1.4</v>
      </c>
      <c r="G56" s="46" t="str">
        <f t="shared" si="4"/>
        <v>1.4.8</v>
      </c>
      <c r="I56" s="20">
        <f t="shared" si="5"/>
        <v>-1</v>
      </c>
      <c r="J56" s="52" t="s">
        <v>85</v>
      </c>
      <c r="K56" s="47"/>
      <c r="L56" s="47"/>
      <c r="M56" s="47"/>
      <c r="O56" s="48" t="str">
        <f>IFERROR(INDEX(Utsläppsfaktorer!E:E,MATCH(CONCATENATE($J$1,$J$11,$J56),Utsläppsfaktorer!$A:$A,0)),"-")</f>
        <v>kg CO2e/SEK</v>
      </c>
      <c r="P56" s="48">
        <f>IFERROR(INDEX(Utsläppsfaktorer!F:F,MATCH(CONCATENATE($J$1,$J$11,$J56),Utsläppsfaktorer!$A:$A,0)),"-")</f>
        <v>0</v>
      </c>
      <c r="Q56" s="48">
        <f>IFERROR(INDEX(Utsläppsfaktorer!G:G,MATCH(CONCATENATE($J$1,$J$11,$J56),Utsläppsfaktorer!$A:$A,0)),"-")</f>
        <v>0</v>
      </c>
      <c r="R56" s="48">
        <f>IFERROR(INDEX(Utsläppsfaktorer!H:H,MATCH(CONCATENATE($J$1,$J$11,$J56),Utsläppsfaktorer!$A:$A,0)),"-")</f>
        <v>9.5955084620784198E-3</v>
      </c>
      <c r="S56" s="47"/>
      <c r="T56" s="47"/>
      <c r="U56" s="47"/>
      <c r="V56" s="49" t="str">
        <f t="shared" si="6"/>
        <v/>
      </c>
      <c r="W56" s="48" t="s">
        <v>45</v>
      </c>
      <c r="X56" s="50" t="str">
        <f>Data!T47</f>
        <v>-</v>
      </c>
      <c r="Y56" s="50" t="str">
        <f>Data!U47</f>
        <v>-</v>
      </c>
      <c r="Z56" s="50" t="str">
        <f>Data!V47</f>
        <v>-</v>
      </c>
    </row>
    <row r="57" spans="1:26" ht="15" customHeight="1" outlineLevel="2">
      <c r="A57" s="46" t="s">
        <v>44</v>
      </c>
      <c r="B57" s="46">
        <f>INDEX('Listor_utökad spend'!$C$2:$C$7,MATCH('Input-inköpta varor o tjänster'!$K$13,LFUindelning,0))</f>
        <v>123</v>
      </c>
      <c r="C57" s="36">
        <f t="shared" si="0"/>
        <v>3</v>
      </c>
      <c r="D57" s="46" t="b">
        <f t="shared" si="1"/>
        <v>1</v>
      </c>
      <c r="E57" s="46" t="str">
        <f t="shared" si="2"/>
        <v>1</v>
      </c>
      <c r="F57" s="46" t="str">
        <f t="shared" si="3"/>
        <v>1.4</v>
      </c>
      <c r="G57" s="46" t="str">
        <f t="shared" si="4"/>
        <v>1.4.98</v>
      </c>
      <c r="I57" s="20">
        <f t="shared" si="5"/>
        <v>-1</v>
      </c>
      <c r="J57" s="52" t="s">
        <v>86</v>
      </c>
      <c r="K57" s="47"/>
      <c r="L57" s="47"/>
      <c r="M57" s="47"/>
      <c r="O57" s="48" t="str">
        <f>IFERROR(INDEX(Utsläppsfaktorer!E:E,MATCH(CONCATENATE($J$1,$J$11,$J57),Utsläppsfaktorer!$A:$A,0)),"-")</f>
        <v>kg CO2e/SEK</v>
      </c>
      <c r="P57" s="48">
        <f>IFERROR(INDEX(Utsläppsfaktorer!F:F,MATCH(CONCATENATE($J$1,$J$11,$J57),Utsläppsfaktorer!$A:$A,0)),"-")</f>
        <v>0</v>
      </c>
      <c r="Q57" s="48">
        <f>IFERROR(INDEX(Utsläppsfaktorer!G:G,MATCH(CONCATENATE($J$1,$J$11,$J57),Utsläppsfaktorer!$A:$A,0)),"-")</f>
        <v>0</v>
      </c>
      <c r="R57" s="48">
        <f>IFERROR(INDEX(Utsläppsfaktorer!H:H,MATCH(CONCATENATE($J$1,$J$11,$J57),Utsläppsfaktorer!$A:$A,0)),"-")</f>
        <v>9.5955084620784198E-3</v>
      </c>
      <c r="S57" s="47"/>
      <c r="T57" s="47"/>
      <c r="U57" s="47"/>
      <c r="V57" s="49" t="str">
        <f t="shared" si="6"/>
        <v/>
      </c>
      <c r="W57" s="48" t="s">
        <v>45</v>
      </c>
      <c r="X57" s="50" t="str">
        <f>Data!T48</f>
        <v>-</v>
      </c>
      <c r="Y57" s="50" t="str">
        <f>Data!U48</f>
        <v>-</v>
      </c>
      <c r="Z57" s="50" t="str">
        <f>Data!V48</f>
        <v>-</v>
      </c>
    </row>
    <row r="58" spans="1:26" ht="15" customHeight="1" outlineLevel="2">
      <c r="A58" s="46" t="s">
        <v>44</v>
      </c>
      <c r="B58" s="46">
        <f>INDEX('Listor_utökad spend'!$C$2:$C$7,MATCH('Input-inköpta varor o tjänster'!$K$13,LFUindelning,0))</f>
        <v>123</v>
      </c>
      <c r="C58" s="36">
        <f t="shared" si="0"/>
        <v>3</v>
      </c>
      <c r="D58" s="46" t="b">
        <f t="shared" si="1"/>
        <v>1</v>
      </c>
      <c r="E58" s="46" t="str">
        <f t="shared" si="2"/>
        <v>1</v>
      </c>
      <c r="F58" s="46" t="str">
        <f t="shared" si="3"/>
        <v>1.4</v>
      </c>
      <c r="G58" s="46" t="str">
        <f t="shared" si="4"/>
        <v>1.4.99</v>
      </c>
      <c r="I58" s="20">
        <f t="shared" si="5"/>
        <v>-1</v>
      </c>
      <c r="J58" s="52" t="s">
        <v>87</v>
      </c>
      <c r="K58" s="47"/>
      <c r="L58" s="47"/>
      <c r="M58" s="47"/>
      <c r="O58" s="48" t="str">
        <f>IFERROR(INDEX(Utsläppsfaktorer!E:E,MATCH(CONCATENATE($J$1,$J$11,$J58),Utsläppsfaktorer!$A:$A,0)),"-")</f>
        <v>kg CO2e/SEK</v>
      </c>
      <c r="P58" s="48">
        <f>IFERROR(INDEX(Utsläppsfaktorer!F:F,MATCH(CONCATENATE($J$1,$J$11,$J58),Utsläppsfaktorer!$A:$A,0)),"-")</f>
        <v>0</v>
      </c>
      <c r="Q58" s="48">
        <f>IFERROR(INDEX(Utsläppsfaktorer!G:G,MATCH(CONCATENATE($J$1,$J$11,$J58),Utsläppsfaktorer!$A:$A,0)),"-")</f>
        <v>0</v>
      </c>
      <c r="R58" s="48">
        <f>IFERROR(INDEX(Utsläppsfaktorer!H:H,MATCH(CONCATENATE($J$1,$J$11,$J58),Utsläppsfaktorer!$A:$A,0)),"-")</f>
        <v>9.5955084620784198E-3</v>
      </c>
      <c r="S58" s="47"/>
      <c r="T58" s="47"/>
      <c r="U58" s="47"/>
      <c r="V58" s="49" t="str">
        <f t="shared" si="6"/>
        <v/>
      </c>
      <c r="W58" s="48" t="s">
        <v>45</v>
      </c>
      <c r="X58" s="50" t="str">
        <f>Data!T49</f>
        <v>-</v>
      </c>
      <c r="Y58" s="50" t="str">
        <f>Data!U49</f>
        <v>-</v>
      </c>
      <c r="Z58" s="50" t="str">
        <f>Data!V49</f>
        <v>-</v>
      </c>
    </row>
    <row r="59" spans="1:26" ht="15" customHeight="1" outlineLevel="1">
      <c r="A59" s="46" t="s">
        <v>44</v>
      </c>
      <c r="B59" s="46">
        <f>INDEX('Listor_utökad spend'!$C$2:$C$7,MATCH('Input-inköpta varor o tjänster'!$K$13,LFUindelning,0))</f>
        <v>123</v>
      </c>
      <c r="C59" s="36">
        <f t="shared" si="0"/>
        <v>2</v>
      </c>
      <c r="D59" s="46" t="b">
        <f t="shared" si="1"/>
        <v>1</v>
      </c>
      <c r="E59" s="46" t="str">
        <f t="shared" si="2"/>
        <v>1</v>
      </c>
      <c r="F59" s="46" t="str">
        <f t="shared" si="3"/>
        <v>1.5</v>
      </c>
      <c r="G59" s="46" t="str">
        <f t="shared" si="4"/>
        <v>1.5</v>
      </c>
      <c r="I59" s="20">
        <f t="shared" si="5"/>
        <v>-1</v>
      </c>
      <c r="J59" s="51" t="s">
        <v>88</v>
      </c>
      <c r="K59" s="47"/>
      <c r="L59" s="47"/>
      <c r="M59" s="47"/>
      <c r="O59" s="48" t="str">
        <f>IFERROR(INDEX(Utsläppsfaktorer!E:E,MATCH(CONCATENATE($J$1,$J$11,$J59),Utsläppsfaktorer!$A:$A,0)),"-")</f>
        <v>kg CO2e/SEK</v>
      </c>
      <c r="P59" s="48">
        <f>IFERROR(INDEX(Utsläppsfaktorer!F:F,MATCH(CONCATENATE($J$1,$J$11,$J59),Utsläppsfaktorer!$A:$A,0)),"-")</f>
        <v>0</v>
      </c>
      <c r="Q59" s="48">
        <f>IFERROR(INDEX(Utsläppsfaktorer!G:G,MATCH(CONCATENATE($J$1,$J$11,$J59),Utsläppsfaktorer!$A:$A,0)),"-")</f>
        <v>0</v>
      </c>
      <c r="R59" s="48">
        <f>IFERROR(INDEX(Utsläppsfaktorer!H:H,MATCH(CONCATENATE($J$1,$J$11,$J59),Utsläppsfaktorer!$A:$A,0)),"-")</f>
        <v>3.9939381375722713E-2</v>
      </c>
      <c r="S59" s="47"/>
      <c r="T59" s="47"/>
      <c r="U59" s="47"/>
      <c r="V59" s="49" t="str">
        <f t="shared" si="6"/>
        <v/>
      </c>
      <c r="W59" s="48" t="s">
        <v>45</v>
      </c>
      <c r="X59" s="50" t="str">
        <f>Data!T50</f>
        <v>-</v>
      </c>
      <c r="Y59" s="50" t="str">
        <f>Data!U50</f>
        <v>-</v>
      </c>
      <c r="Z59" s="50" t="str">
        <f>Data!V50</f>
        <v>-</v>
      </c>
    </row>
    <row r="60" spans="1:26" ht="15" customHeight="1" outlineLevel="2">
      <c r="A60" s="46" t="s">
        <v>44</v>
      </c>
      <c r="B60" s="46">
        <f>INDEX('Listor_utökad spend'!$C$2:$C$7,MATCH('Input-inköpta varor o tjänster'!$K$13,LFUindelning,0))</f>
        <v>123</v>
      </c>
      <c r="C60" s="36">
        <f t="shared" si="0"/>
        <v>3</v>
      </c>
      <c r="D60" s="46" t="b">
        <f t="shared" si="1"/>
        <v>1</v>
      </c>
      <c r="E60" s="46" t="str">
        <f t="shared" si="2"/>
        <v>1</v>
      </c>
      <c r="F60" s="46" t="str">
        <f t="shared" si="3"/>
        <v>1.5</v>
      </c>
      <c r="G60" s="46" t="str">
        <f t="shared" si="4"/>
        <v>1.5.1</v>
      </c>
      <c r="I60" s="20">
        <f t="shared" si="5"/>
        <v>-1</v>
      </c>
      <c r="J60" s="52" t="s">
        <v>89</v>
      </c>
      <c r="K60" s="47"/>
      <c r="L60" s="47"/>
      <c r="M60" s="47"/>
      <c r="O60" s="48" t="str">
        <f>IFERROR(INDEX(Utsläppsfaktorer!E:E,MATCH(CONCATENATE($J$1,$J$11,$J60),Utsläppsfaktorer!$A:$A,0)),"-")</f>
        <v>kg CO2e/SEK</v>
      </c>
      <c r="P60" s="48">
        <f>IFERROR(INDEX(Utsläppsfaktorer!F:F,MATCH(CONCATENATE($J$1,$J$11,$J60),Utsläppsfaktorer!$A:$A,0)),"-")</f>
        <v>0</v>
      </c>
      <c r="Q60" s="48">
        <f>IFERROR(INDEX(Utsläppsfaktorer!G:G,MATCH(CONCATENATE($J$1,$J$11,$J60),Utsläppsfaktorer!$A:$A,0)),"-")</f>
        <v>0</v>
      </c>
      <c r="R60" s="48">
        <f>IFERROR(INDEX(Utsläppsfaktorer!H:H,MATCH(CONCATENATE($J$1,$J$11,$J60),Utsläppsfaktorer!$A:$A,0)),"-")</f>
        <v>4.7644701342209099E-2</v>
      </c>
      <c r="S60" s="47"/>
      <c r="T60" s="47"/>
      <c r="U60" s="47"/>
      <c r="V60" s="49" t="str">
        <f t="shared" si="6"/>
        <v/>
      </c>
      <c r="W60" s="48" t="s">
        <v>45</v>
      </c>
      <c r="X60" s="50" t="str">
        <f>Data!T51</f>
        <v>-</v>
      </c>
      <c r="Y60" s="50" t="str">
        <f>Data!U51</f>
        <v>-</v>
      </c>
      <c r="Z60" s="50" t="str">
        <f>Data!V51</f>
        <v>-</v>
      </c>
    </row>
    <row r="61" spans="1:26" ht="15" customHeight="1" outlineLevel="2">
      <c r="A61" s="46" t="s">
        <v>44</v>
      </c>
      <c r="B61" s="46">
        <f>INDEX('Listor_utökad spend'!$C$2:$C$7,MATCH('Input-inköpta varor o tjänster'!$K$13,LFUindelning,0))</f>
        <v>123</v>
      </c>
      <c r="C61" s="36">
        <f t="shared" si="0"/>
        <v>3</v>
      </c>
      <c r="D61" s="46" t="b">
        <f t="shared" si="1"/>
        <v>1</v>
      </c>
      <c r="E61" s="46" t="str">
        <f t="shared" si="2"/>
        <v>1</v>
      </c>
      <c r="F61" s="46" t="str">
        <f t="shared" si="3"/>
        <v>1.5</v>
      </c>
      <c r="G61" s="46" t="str">
        <f t="shared" si="4"/>
        <v>1.5.2</v>
      </c>
      <c r="I61" s="20">
        <f t="shared" si="5"/>
        <v>-1</v>
      </c>
      <c r="J61" s="52" t="s">
        <v>90</v>
      </c>
      <c r="K61" s="47"/>
      <c r="L61" s="47"/>
      <c r="M61" s="47"/>
      <c r="O61" s="48" t="str">
        <f>IFERROR(INDEX(Utsläppsfaktorer!E:E,MATCH(CONCATENATE($J$1,$J$11,$J61),Utsläppsfaktorer!$A:$A,0)),"-")</f>
        <v>kg CO2e/SEK</v>
      </c>
      <c r="P61" s="48">
        <f>IFERROR(INDEX(Utsläppsfaktorer!F:F,MATCH(CONCATENATE($J$1,$J$11,$J61),Utsläppsfaktorer!$A:$A,0)),"-")</f>
        <v>0</v>
      </c>
      <c r="Q61" s="48">
        <f>IFERROR(INDEX(Utsläppsfaktorer!G:G,MATCH(CONCATENATE($J$1,$J$11,$J61),Utsläppsfaktorer!$A:$A,0)),"-")</f>
        <v>0</v>
      </c>
      <c r="R61" s="48">
        <f>IFERROR(INDEX(Utsläppsfaktorer!H:H,MATCH(CONCATENATE($J$1,$J$11,$J61),Utsläppsfaktorer!$A:$A,0)),"-")</f>
        <v>2.5132165802349244E-2</v>
      </c>
      <c r="S61" s="47"/>
      <c r="T61" s="47"/>
      <c r="U61" s="47"/>
      <c r="V61" s="49" t="str">
        <f t="shared" si="6"/>
        <v/>
      </c>
      <c r="W61" s="48" t="s">
        <v>45</v>
      </c>
      <c r="X61" s="50" t="str">
        <f>Data!T52</f>
        <v>-</v>
      </c>
      <c r="Y61" s="50" t="str">
        <f>Data!U52</f>
        <v>-</v>
      </c>
      <c r="Z61" s="50" t="str">
        <f>Data!V52</f>
        <v>-</v>
      </c>
    </row>
    <row r="62" spans="1:26" ht="15" customHeight="1" outlineLevel="2">
      <c r="A62" s="46" t="s">
        <v>44</v>
      </c>
      <c r="B62" s="46">
        <f>INDEX('Listor_utökad spend'!$C$2:$C$7,MATCH('Input-inköpta varor o tjänster'!$K$13,LFUindelning,0))</f>
        <v>123</v>
      </c>
      <c r="C62" s="36">
        <f t="shared" si="0"/>
        <v>3</v>
      </c>
      <c r="D62" s="46" t="b">
        <f t="shared" si="1"/>
        <v>1</v>
      </c>
      <c r="E62" s="46" t="str">
        <f t="shared" si="2"/>
        <v>1</v>
      </c>
      <c r="F62" s="46" t="str">
        <f t="shared" si="3"/>
        <v>1.5</v>
      </c>
      <c r="G62" s="46" t="str">
        <f t="shared" si="4"/>
        <v>1.5.3</v>
      </c>
      <c r="I62" s="20">
        <f t="shared" si="5"/>
        <v>-1</v>
      </c>
      <c r="J62" s="52" t="s">
        <v>91</v>
      </c>
      <c r="K62" s="47"/>
      <c r="L62" s="47"/>
      <c r="M62" s="47"/>
      <c r="O62" s="48" t="str">
        <f>IFERROR(INDEX(Utsläppsfaktorer!E:E,MATCH(CONCATENATE($J$1,$J$11,$J62),Utsläppsfaktorer!$A:$A,0)),"-")</f>
        <v>kg CO2e/SEK</v>
      </c>
      <c r="P62" s="48">
        <f>IFERROR(INDEX(Utsläppsfaktorer!F:F,MATCH(CONCATENATE($J$1,$J$11,$J62),Utsläppsfaktorer!$A:$A,0)),"-")</f>
        <v>0</v>
      </c>
      <c r="Q62" s="48">
        <f>IFERROR(INDEX(Utsläppsfaktorer!G:G,MATCH(CONCATENATE($J$1,$J$11,$J62),Utsläppsfaktorer!$A:$A,0)),"-")</f>
        <v>0</v>
      </c>
      <c r="R62" s="48">
        <f>IFERROR(INDEX(Utsläppsfaktorer!H:H,MATCH(CONCATENATE($J$1,$J$11,$J62),Utsläppsfaktorer!$A:$A,0)),"-")</f>
        <v>3.8438171224995786E-2</v>
      </c>
      <c r="S62" s="47"/>
      <c r="T62" s="47"/>
      <c r="U62" s="47"/>
      <c r="V62" s="49" t="str">
        <f t="shared" si="6"/>
        <v/>
      </c>
      <c r="W62" s="48" t="s">
        <v>45</v>
      </c>
      <c r="X62" s="50" t="str">
        <f>Data!T53</f>
        <v>-</v>
      </c>
      <c r="Y62" s="50" t="str">
        <f>Data!U53</f>
        <v>-</v>
      </c>
      <c r="Z62" s="50" t="str">
        <f>Data!V53</f>
        <v>-</v>
      </c>
    </row>
    <row r="63" spans="1:26" ht="15" customHeight="1" outlineLevel="1">
      <c r="A63" s="46" t="s">
        <v>44</v>
      </c>
      <c r="B63" s="46">
        <f>INDEX('Listor_utökad spend'!$C$2:$C$7,MATCH('Input-inköpta varor o tjänster'!$K$13,LFUindelning,0))</f>
        <v>123</v>
      </c>
      <c r="C63" s="36">
        <f t="shared" si="0"/>
        <v>2</v>
      </c>
      <c r="D63" s="46" t="b">
        <f t="shared" si="1"/>
        <v>1</v>
      </c>
      <c r="E63" s="46" t="str">
        <f t="shared" si="2"/>
        <v>1</v>
      </c>
      <c r="F63" s="46" t="str">
        <f t="shared" si="3"/>
        <v>1.6</v>
      </c>
      <c r="G63" s="46" t="str">
        <f t="shared" si="4"/>
        <v>1.6</v>
      </c>
      <c r="I63" s="20">
        <f t="shared" si="5"/>
        <v>-1</v>
      </c>
      <c r="J63" s="51" t="s">
        <v>92</v>
      </c>
      <c r="K63" s="47"/>
      <c r="L63" s="47"/>
      <c r="M63" s="47"/>
      <c r="O63" s="48" t="str">
        <f>IFERROR(INDEX(Utsläppsfaktorer!E:E,MATCH(CONCATENATE($J$1,$J$11,$J63),Utsläppsfaktorer!$A:$A,0)),"-")</f>
        <v>kg CO2e/SEK</v>
      </c>
      <c r="P63" s="48">
        <f>IFERROR(INDEX(Utsläppsfaktorer!F:F,MATCH(CONCATENATE($J$1,$J$11,$J63),Utsläppsfaktorer!$A:$A,0)),"-")</f>
        <v>0</v>
      </c>
      <c r="Q63" s="48">
        <f>IFERROR(INDEX(Utsläppsfaktorer!G:G,MATCH(CONCATENATE($J$1,$J$11,$J63),Utsläppsfaktorer!$A:$A,0)),"-")</f>
        <v>0</v>
      </c>
      <c r="R63" s="48">
        <f>IFERROR(INDEX(Utsläppsfaktorer!H:H,MATCH(CONCATENATE($J$1,$J$11,$J63),Utsläppsfaktorer!$A:$A,0)),"-")</f>
        <v>2.3161441762279723E-2</v>
      </c>
      <c r="S63" s="47"/>
      <c r="T63" s="47"/>
      <c r="U63" s="47"/>
      <c r="V63" s="49" t="str">
        <f t="shared" si="6"/>
        <v/>
      </c>
      <c r="W63" s="48" t="s">
        <v>45</v>
      </c>
      <c r="X63" s="50" t="str">
        <f>Data!T54</f>
        <v>-</v>
      </c>
      <c r="Y63" s="50" t="str">
        <f>Data!U54</f>
        <v>-</v>
      </c>
      <c r="Z63" s="50" t="str">
        <f>Data!V54</f>
        <v>-</v>
      </c>
    </row>
    <row r="64" spans="1:26" ht="15" customHeight="1" outlineLevel="2">
      <c r="A64" s="46" t="s">
        <v>44</v>
      </c>
      <c r="B64" s="46">
        <f>INDEX('Listor_utökad spend'!$C$2:$C$7,MATCH('Input-inköpta varor o tjänster'!$K$13,LFUindelning,0))</f>
        <v>123</v>
      </c>
      <c r="C64" s="36">
        <f t="shared" si="0"/>
        <v>3</v>
      </c>
      <c r="D64" s="46" t="b">
        <f t="shared" si="1"/>
        <v>1</v>
      </c>
      <c r="E64" s="46" t="str">
        <f t="shared" si="2"/>
        <v>1</v>
      </c>
      <c r="F64" s="46" t="str">
        <f t="shared" si="3"/>
        <v>1.6</v>
      </c>
      <c r="G64" s="46" t="str">
        <f t="shared" si="4"/>
        <v>1.6.1</v>
      </c>
      <c r="I64" s="20">
        <f t="shared" si="5"/>
        <v>-1</v>
      </c>
      <c r="J64" s="52" t="s">
        <v>93</v>
      </c>
      <c r="K64" s="47"/>
      <c r="L64" s="47"/>
      <c r="M64" s="47"/>
      <c r="O64" s="48" t="str">
        <f>IFERROR(INDEX(Utsläppsfaktorer!E:E,MATCH(CONCATENATE($J$1,$J$11,$J64),Utsläppsfaktorer!$A:$A,0)),"-")</f>
        <v>kg CO2e/SEK</v>
      </c>
      <c r="P64" s="48">
        <f>IFERROR(INDEX(Utsläppsfaktorer!F:F,MATCH(CONCATENATE($J$1,$J$11,$J64),Utsläppsfaktorer!$A:$A,0)),"-")</f>
        <v>0</v>
      </c>
      <c r="Q64" s="48">
        <f>IFERROR(INDEX(Utsläppsfaktorer!G:G,MATCH(CONCATENATE($J$1,$J$11,$J64),Utsläppsfaktorer!$A:$A,0)),"-")</f>
        <v>0</v>
      </c>
      <c r="R64" s="48">
        <f>IFERROR(INDEX(Utsläppsfaktorer!H:H,MATCH(CONCATENATE($J$1,$J$11,$J64),Utsläppsfaktorer!$A:$A,0)),"-")</f>
        <v>1.0919811972315037E-2</v>
      </c>
      <c r="S64" s="47"/>
      <c r="T64" s="47"/>
      <c r="U64" s="47"/>
      <c r="V64" s="49" t="str">
        <f t="shared" si="6"/>
        <v/>
      </c>
      <c r="W64" s="48" t="s">
        <v>45</v>
      </c>
      <c r="X64" s="50" t="str">
        <f>Data!T55</f>
        <v>-</v>
      </c>
      <c r="Y64" s="50" t="str">
        <f>Data!U55</f>
        <v>-</v>
      </c>
      <c r="Z64" s="50" t="str">
        <f>Data!V55</f>
        <v>-</v>
      </c>
    </row>
    <row r="65" spans="1:26" ht="15" customHeight="1" outlineLevel="2">
      <c r="A65" s="46" t="s">
        <v>44</v>
      </c>
      <c r="B65" s="46">
        <f>INDEX('Listor_utökad spend'!$C$2:$C$7,MATCH('Input-inköpta varor o tjänster'!$K$13,LFUindelning,0))</f>
        <v>123</v>
      </c>
      <c r="C65" s="36">
        <f t="shared" si="0"/>
        <v>3</v>
      </c>
      <c r="D65" s="46" t="b">
        <f t="shared" si="1"/>
        <v>1</v>
      </c>
      <c r="E65" s="46" t="str">
        <f t="shared" si="2"/>
        <v>1</v>
      </c>
      <c r="F65" s="46" t="str">
        <f t="shared" si="3"/>
        <v>1.6</v>
      </c>
      <c r="G65" s="46" t="str">
        <f t="shared" si="4"/>
        <v>1.6.2</v>
      </c>
      <c r="I65" s="20">
        <f t="shared" si="5"/>
        <v>-1</v>
      </c>
      <c r="J65" s="52" t="s">
        <v>94</v>
      </c>
      <c r="K65" s="47"/>
      <c r="L65" s="47"/>
      <c r="M65" s="47"/>
      <c r="O65" s="48" t="str">
        <f>IFERROR(INDEX(Utsläppsfaktorer!E:E,MATCH(CONCATENATE($J$1,$J$11,$J65),Utsläppsfaktorer!$A:$A,0)),"-")</f>
        <v>kg CO2e/SEK</v>
      </c>
      <c r="P65" s="48">
        <f>IFERROR(INDEX(Utsläppsfaktorer!F:F,MATCH(CONCATENATE($J$1,$J$11,$J65),Utsläppsfaktorer!$A:$A,0)),"-")</f>
        <v>0</v>
      </c>
      <c r="Q65" s="48">
        <f>IFERROR(INDEX(Utsläppsfaktorer!G:G,MATCH(CONCATENATE($J$1,$J$11,$J65),Utsläppsfaktorer!$A:$A,0)),"-")</f>
        <v>0</v>
      </c>
      <c r="R65" s="48">
        <f>IFERROR(INDEX(Utsläppsfaktorer!H:H,MATCH(CONCATENATE($J$1,$J$11,$J65),Utsläppsfaktorer!$A:$A,0)),"-")</f>
        <v>4.7644701342209099E-2</v>
      </c>
      <c r="S65" s="47"/>
      <c r="T65" s="47"/>
      <c r="U65" s="47"/>
      <c r="V65" s="49" t="str">
        <f t="shared" si="6"/>
        <v/>
      </c>
      <c r="W65" s="48" t="s">
        <v>45</v>
      </c>
      <c r="X65" s="50" t="str">
        <f>Data!T56</f>
        <v>-</v>
      </c>
      <c r="Y65" s="50" t="str">
        <f>Data!U56</f>
        <v>-</v>
      </c>
      <c r="Z65" s="50" t="str">
        <f>Data!V56</f>
        <v>-</v>
      </c>
    </row>
    <row r="66" spans="1:26" ht="15" customHeight="1" outlineLevel="2">
      <c r="A66" s="46" t="s">
        <v>44</v>
      </c>
      <c r="B66" s="46">
        <f>INDEX('Listor_utökad spend'!$C$2:$C$7,MATCH('Input-inköpta varor o tjänster'!$K$13,LFUindelning,0))</f>
        <v>123</v>
      </c>
      <c r="C66" s="36">
        <f t="shared" si="0"/>
        <v>3</v>
      </c>
      <c r="D66" s="46" t="b">
        <f t="shared" si="1"/>
        <v>1</v>
      </c>
      <c r="E66" s="46" t="str">
        <f t="shared" si="2"/>
        <v>1</v>
      </c>
      <c r="F66" s="46" t="str">
        <f t="shared" si="3"/>
        <v>1.6</v>
      </c>
      <c r="G66" s="46" t="str">
        <f t="shared" si="4"/>
        <v>1.6.3</v>
      </c>
      <c r="I66" s="20">
        <f t="shared" si="5"/>
        <v>-1</v>
      </c>
      <c r="J66" s="52" t="s">
        <v>95</v>
      </c>
      <c r="K66" s="47"/>
      <c r="L66" s="47"/>
      <c r="M66" s="47"/>
      <c r="O66" s="48" t="str">
        <f>IFERROR(INDEX(Utsläppsfaktorer!E:E,MATCH(CONCATENATE($J$1,$J$11,$J66),Utsläppsfaktorer!$A:$A,0)),"-")</f>
        <v>kg CO2e/SEK</v>
      </c>
      <c r="P66" s="48">
        <f>IFERROR(INDEX(Utsläppsfaktorer!F:F,MATCH(CONCATENATE($J$1,$J$11,$J66),Utsläppsfaktorer!$A:$A,0)),"-")</f>
        <v>0</v>
      </c>
      <c r="Q66" s="48">
        <f>IFERROR(INDEX(Utsläppsfaktorer!G:G,MATCH(CONCATENATE($J$1,$J$11,$J66),Utsläppsfaktorer!$A:$A,0)),"-")</f>
        <v>0</v>
      </c>
      <c r="R66" s="48">
        <f>IFERROR(INDEX(Utsläppsfaktorer!H:H,MATCH(CONCATENATE($J$1,$J$11,$J66),Utsläppsfaktorer!$A:$A,0)),"-")</f>
        <v>1.0919811972315037E-2</v>
      </c>
      <c r="S66" s="47"/>
      <c r="T66" s="47"/>
      <c r="U66" s="47"/>
      <c r="V66" s="49" t="str">
        <f t="shared" si="6"/>
        <v/>
      </c>
      <c r="W66" s="48" t="s">
        <v>45</v>
      </c>
      <c r="X66" s="50" t="str">
        <f>Data!T57</f>
        <v>-</v>
      </c>
      <c r="Y66" s="50" t="str">
        <f>Data!U57</f>
        <v>-</v>
      </c>
      <c r="Z66" s="50" t="str">
        <f>Data!V57</f>
        <v>-</v>
      </c>
    </row>
    <row r="67" spans="1:26" ht="15" customHeight="1" outlineLevel="1">
      <c r="A67" s="46" t="s">
        <v>44</v>
      </c>
      <c r="B67" s="46">
        <f>INDEX('Listor_utökad spend'!$C$2:$C$7,MATCH('Input-inköpta varor o tjänster'!$K$13,LFUindelning,0))</f>
        <v>123</v>
      </c>
      <c r="C67" s="36">
        <f t="shared" si="0"/>
        <v>2</v>
      </c>
      <c r="D67" s="46" t="b">
        <f t="shared" si="1"/>
        <v>1</v>
      </c>
      <c r="E67" s="46" t="str">
        <f t="shared" si="2"/>
        <v>1</v>
      </c>
      <c r="F67" s="46" t="str">
        <f t="shared" si="3"/>
        <v>1.7</v>
      </c>
      <c r="G67" s="46" t="str">
        <f t="shared" si="4"/>
        <v>1.7</v>
      </c>
      <c r="I67" s="20">
        <f t="shared" si="5"/>
        <v>-1</v>
      </c>
      <c r="J67" s="51" t="s">
        <v>96</v>
      </c>
      <c r="K67" s="47"/>
      <c r="L67" s="47"/>
      <c r="M67" s="47"/>
      <c r="O67" s="48" t="str">
        <f>IFERROR(INDEX(Utsläppsfaktorer!E:E,MATCH(CONCATENATE($J$1,$J$11,$J67),Utsläppsfaktorer!$A:$A,0)),"-")</f>
        <v>kg CO2e/SEK</v>
      </c>
      <c r="P67" s="48">
        <f>IFERROR(INDEX(Utsläppsfaktorer!F:F,MATCH(CONCATENATE($J$1,$J$11,$J67),Utsläppsfaktorer!$A:$A,0)),"-")</f>
        <v>0</v>
      </c>
      <c r="Q67" s="48">
        <f>IFERROR(INDEX(Utsläppsfaktorer!G:G,MATCH(CONCATENATE($J$1,$J$11,$J67),Utsläppsfaktorer!$A:$A,0)),"-")</f>
        <v>0</v>
      </c>
      <c r="R67" s="48">
        <f>IFERROR(INDEX(Utsläppsfaktorer!H:H,MATCH(CONCATENATE($J$1,$J$11,$J67),Utsläppsfaktorer!$A:$A,0)),"-")</f>
        <v>7.3977961316202484E-3</v>
      </c>
      <c r="S67" s="47"/>
      <c r="T67" s="47"/>
      <c r="U67" s="47"/>
      <c r="V67" s="49" t="str">
        <f t="shared" si="6"/>
        <v/>
      </c>
      <c r="W67" s="48" t="s">
        <v>45</v>
      </c>
      <c r="X67" s="50" t="str">
        <f>Data!T58</f>
        <v>-</v>
      </c>
      <c r="Y67" s="50" t="str">
        <f>Data!U58</f>
        <v>-</v>
      </c>
      <c r="Z67" s="50" t="str">
        <f>Data!V58</f>
        <v>-</v>
      </c>
    </row>
    <row r="68" spans="1:26" ht="15" customHeight="1" outlineLevel="2">
      <c r="A68" s="46" t="s">
        <v>44</v>
      </c>
      <c r="B68" s="46">
        <f>INDEX('Listor_utökad spend'!$C$2:$C$7,MATCH('Input-inköpta varor o tjänster'!$K$13,LFUindelning,0))</f>
        <v>123</v>
      </c>
      <c r="C68" s="36">
        <f t="shared" si="0"/>
        <v>3</v>
      </c>
      <c r="D68" s="46" t="b">
        <f t="shared" si="1"/>
        <v>1</v>
      </c>
      <c r="E68" s="46" t="str">
        <f t="shared" si="2"/>
        <v>1</v>
      </c>
      <c r="F68" s="46" t="str">
        <f t="shared" si="3"/>
        <v>1.7</v>
      </c>
      <c r="G68" s="46" t="str">
        <f t="shared" si="4"/>
        <v>1.7.1</v>
      </c>
      <c r="I68" s="20">
        <f t="shared" si="5"/>
        <v>-1</v>
      </c>
      <c r="J68" s="52" t="s">
        <v>97</v>
      </c>
      <c r="K68" s="47"/>
      <c r="L68" s="47"/>
      <c r="M68" s="47"/>
      <c r="O68" s="48" t="str">
        <f>IFERROR(INDEX(Utsläppsfaktorer!E:E,MATCH(CONCATENATE($J$1,$J$11,$J68),Utsläppsfaktorer!$A:$A,0)),"-")</f>
        <v>kg CO2e/SEK</v>
      </c>
      <c r="P68" s="48">
        <f>IFERROR(INDEX(Utsläppsfaktorer!F:F,MATCH(CONCATENATE($J$1,$J$11,$J68),Utsläppsfaktorer!$A:$A,0)),"-")</f>
        <v>0</v>
      </c>
      <c r="Q68" s="48">
        <f>IFERROR(INDEX(Utsläppsfaktorer!G:G,MATCH(CONCATENATE($J$1,$J$11,$J68),Utsläppsfaktorer!$A:$A,0)),"-")</f>
        <v>0</v>
      </c>
      <c r="R68" s="48">
        <f>IFERROR(INDEX(Utsläppsfaktorer!H:H,MATCH(CONCATENATE($J$1,$J$11,$J68),Utsläppsfaktorer!$A:$A,0)),"-")</f>
        <v>1.0860433925007141E-2</v>
      </c>
      <c r="S68" s="47"/>
      <c r="T68" s="47"/>
      <c r="U68" s="47"/>
      <c r="V68" s="49" t="str">
        <f t="shared" si="6"/>
        <v/>
      </c>
      <c r="W68" s="48" t="s">
        <v>45</v>
      </c>
      <c r="X68" s="50" t="str">
        <f>Data!T59</f>
        <v>-</v>
      </c>
      <c r="Y68" s="50" t="str">
        <f>Data!U59</f>
        <v>-</v>
      </c>
      <c r="Z68" s="50" t="str">
        <f>Data!V59</f>
        <v>-</v>
      </c>
    </row>
    <row r="69" spans="1:26" ht="15" customHeight="1" outlineLevel="2">
      <c r="A69" s="46" t="s">
        <v>44</v>
      </c>
      <c r="B69" s="46">
        <f>INDEX('Listor_utökad spend'!$C$2:$C$7,MATCH('Input-inköpta varor o tjänster'!$K$13,LFUindelning,0))</f>
        <v>123</v>
      </c>
      <c r="C69" s="36">
        <f t="shared" si="0"/>
        <v>3</v>
      </c>
      <c r="D69" s="46" t="b">
        <f t="shared" si="1"/>
        <v>1</v>
      </c>
      <c r="E69" s="46" t="str">
        <f t="shared" si="2"/>
        <v>1</v>
      </c>
      <c r="F69" s="46" t="str">
        <f t="shared" si="3"/>
        <v>1.7</v>
      </c>
      <c r="G69" s="46" t="str">
        <f t="shared" si="4"/>
        <v>1.7.2</v>
      </c>
      <c r="I69" s="20">
        <f t="shared" si="5"/>
        <v>-1</v>
      </c>
      <c r="J69" s="52" t="s">
        <v>98</v>
      </c>
      <c r="K69" s="47"/>
      <c r="L69" s="47"/>
      <c r="M69" s="47"/>
      <c r="O69" s="48" t="str">
        <f>IFERROR(INDEX(Utsläppsfaktorer!E:E,MATCH(CONCATENATE($J$1,$J$11,$J69),Utsläppsfaktorer!$A:$A,0)),"-")</f>
        <v>kg CO2e/SEK</v>
      </c>
      <c r="P69" s="48">
        <f>IFERROR(INDEX(Utsläppsfaktorer!F:F,MATCH(CONCATENATE($J$1,$J$11,$J69),Utsläppsfaktorer!$A:$A,0)),"-")</f>
        <v>0</v>
      </c>
      <c r="Q69" s="48">
        <f>IFERROR(INDEX(Utsläppsfaktorer!G:G,MATCH(CONCATENATE($J$1,$J$11,$J69),Utsläppsfaktorer!$A:$A,0)),"-")</f>
        <v>0</v>
      </c>
      <c r="R69" s="48">
        <f>IFERROR(INDEX(Utsläppsfaktorer!H:H,MATCH(CONCATENATE($J$1,$J$11,$J69),Utsläppsfaktorer!$A:$A,0)),"-")</f>
        <v>1.0860433925007141E-2</v>
      </c>
      <c r="S69" s="47"/>
      <c r="T69" s="47"/>
      <c r="U69" s="47"/>
      <c r="V69" s="49" t="str">
        <f t="shared" si="6"/>
        <v/>
      </c>
      <c r="W69" s="48" t="s">
        <v>45</v>
      </c>
      <c r="X69" s="50" t="str">
        <f>Data!T60</f>
        <v>-</v>
      </c>
      <c r="Y69" s="50" t="str">
        <f>Data!U60</f>
        <v>-</v>
      </c>
      <c r="Z69" s="50" t="str">
        <f>Data!V60</f>
        <v>-</v>
      </c>
    </row>
    <row r="70" spans="1:26" ht="15" customHeight="1" outlineLevel="2">
      <c r="A70" s="46" t="s">
        <v>44</v>
      </c>
      <c r="B70" s="46">
        <f>INDEX('Listor_utökad spend'!$C$2:$C$7,MATCH('Input-inköpta varor o tjänster'!$K$13,LFUindelning,0))</f>
        <v>123</v>
      </c>
      <c r="C70" s="36">
        <f t="shared" si="0"/>
        <v>3</v>
      </c>
      <c r="D70" s="46" t="b">
        <f t="shared" si="1"/>
        <v>1</v>
      </c>
      <c r="E70" s="46" t="str">
        <f t="shared" si="2"/>
        <v>1</v>
      </c>
      <c r="F70" s="46" t="str">
        <f t="shared" si="3"/>
        <v>1.7</v>
      </c>
      <c r="G70" s="46" t="str">
        <f t="shared" si="4"/>
        <v>1.7.3</v>
      </c>
      <c r="I70" s="20">
        <f t="shared" si="5"/>
        <v>-1</v>
      </c>
      <c r="J70" s="52" t="s">
        <v>99</v>
      </c>
      <c r="K70" s="47"/>
      <c r="L70" s="47"/>
      <c r="M70" s="47"/>
      <c r="O70" s="48" t="str">
        <f>IFERROR(INDEX(Utsläppsfaktorer!E:E,MATCH(CONCATENATE($J$1,$J$11,$J70),Utsläppsfaktorer!$A:$A,0)),"-")</f>
        <v>kg CO2e/SEK</v>
      </c>
      <c r="P70" s="48">
        <f>IFERROR(INDEX(Utsläppsfaktorer!F:F,MATCH(CONCATENATE($J$1,$J$11,$J70),Utsläppsfaktorer!$A:$A,0)),"-")</f>
        <v>0</v>
      </c>
      <c r="Q70" s="48">
        <f>IFERROR(INDEX(Utsläppsfaktorer!G:G,MATCH(CONCATENATE($J$1,$J$11,$J70),Utsläppsfaktorer!$A:$A,0)),"-")</f>
        <v>0</v>
      </c>
      <c r="R70" s="48">
        <f>IFERROR(INDEX(Utsläppsfaktorer!H:H,MATCH(CONCATENATE($J$1,$J$11,$J70),Utsläppsfaktorer!$A:$A,0)),"-")</f>
        <v>3.935158338233353E-3</v>
      </c>
      <c r="S70" s="47"/>
      <c r="T70" s="47"/>
      <c r="U70" s="47"/>
      <c r="V70" s="49" t="str">
        <f t="shared" si="6"/>
        <v/>
      </c>
      <c r="W70" s="48" t="s">
        <v>45</v>
      </c>
      <c r="X70" s="50" t="str">
        <f>Data!T61</f>
        <v>-</v>
      </c>
      <c r="Y70" s="50" t="str">
        <f>Data!U61</f>
        <v>-</v>
      </c>
      <c r="Z70" s="50" t="str">
        <f>Data!V61</f>
        <v>-</v>
      </c>
    </row>
    <row r="71" spans="1:26" ht="15" customHeight="1" outlineLevel="2">
      <c r="A71" s="46" t="s">
        <v>44</v>
      </c>
      <c r="B71" s="46">
        <f>INDEX('Listor_utökad spend'!$C$2:$C$7,MATCH('Input-inköpta varor o tjänster'!$K$13,LFUindelning,0))</f>
        <v>123</v>
      </c>
      <c r="C71" s="36">
        <f t="shared" si="0"/>
        <v>3</v>
      </c>
      <c r="D71" s="46" t="b">
        <f t="shared" si="1"/>
        <v>1</v>
      </c>
      <c r="E71" s="46" t="str">
        <f t="shared" si="2"/>
        <v>1</v>
      </c>
      <c r="F71" s="46" t="str">
        <f t="shared" si="3"/>
        <v>1.7</v>
      </c>
      <c r="G71" s="46" t="str">
        <f t="shared" si="4"/>
        <v>1.7.99</v>
      </c>
      <c r="I71" s="20">
        <f t="shared" si="5"/>
        <v>-1</v>
      </c>
      <c r="J71" s="52" t="s">
        <v>100</v>
      </c>
      <c r="K71" s="47"/>
      <c r="L71" s="47"/>
      <c r="M71" s="47"/>
      <c r="O71" s="48" t="str">
        <f>IFERROR(INDEX(Utsläppsfaktorer!E:E,MATCH(CONCATENATE($J$1,$J$11,$J71),Utsläppsfaktorer!$A:$A,0)),"-")</f>
        <v>kg CO2e/SEK</v>
      </c>
      <c r="P71" s="48">
        <f>IFERROR(INDEX(Utsläppsfaktorer!F:F,MATCH(CONCATENATE($J$1,$J$11,$J71),Utsläppsfaktorer!$A:$A,0)),"-")</f>
        <v>0</v>
      </c>
      <c r="Q71" s="48">
        <f>IFERROR(INDEX(Utsläppsfaktorer!G:G,MATCH(CONCATENATE($J$1,$J$11,$J71),Utsläppsfaktorer!$A:$A,0)),"-")</f>
        <v>0</v>
      </c>
      <c r="R71" s="48">
        <f>IFERROR(INDEX(Utsläppsfaktorer!H:H,MATCH(CONCATENATE($J$1,$J$11,$J71),Utsläppsfaktorer!$A:$A,0)),"-")</f>
        <v>3.935158338233353E-3</v>
      </c>
      <c r="S71" s="47"/>
      <c r="T71" s="47"/>
      <c r="U71" s="47"/>
      <c r="V71" s="49" t="str">
        <f t="shared" si="6"/>
        <v/>
      </c>
      <c r="W71" s="48" t="s">
        <v>45</v>
      </c>
      <c r="X71" s="50" t="str">
        <f>Data!T62</f>
        <v>-</v>
      </c>
      <c r="Y71" s="50" t="str">
        <f>Data!U62</f>
        <v>-</v>
      </c>
      <c r="Z71" s="50" t="str">
        <f>Data!V62</f>
        <v>-</v>
      </c>
    </row>
    <row r="72" spans="1:26" ht="44.25" customHeight="1" outlineLevel="1">
      <c r="A72" s="46" t="s">
        <v>44</v>
      </c>
      <c r="B72" s="46">
        <f>INDEX('Listor_utökad spend'!$C$2:$C$7,MATCH('Input-inköpta varor o tjänster'!$K$13,LFUindelning,0))</f>
        <v>123</v>
      </c>
      <c r="C72" s="36">
        <f t="shared" si="0"/>
        <v>2</v>
      </c>
      <c r="D72" s="46" t="b">
        <f t="shared" si="1"/>
        <v>1</v>
      </c>
      <c r="E72" s="46" t="str">
        <f t="shared" si="2"/>
        <v>1</v>
      </c>
      <c r="F72" s="46" t="str">
        <f t="shared" si="3"/>
        <v>1.8</v>
      </c>
      <c r="G72" s="46" t="str">
        <f t="shared" si="4"/>
        <v>1.8</v>
      </c>
      <c r="I72" s="20">
        <f t="shared" si="5"/>
        <v>-1</v>
      </c>
      <c r="J72" s="51" t="s">
        <v>101</v>
      </c>
      <c r="K72" s="47"/>
      <c r="L72" s="47"/>
      <c r="M72" s="47"/>
      <c r="O72" s="48" t="str">
        <f>IFERROR(INDEX(Utsläppsfaktorer!E:E,MATCH(CONCATENATE($J$1,$J$11,$J72),Utsläppsfaktorer!$A:$A,0)),"-")</f>
        <v>kg CO2e/SEK</v>
      </c>
      <c r="P72" s="48">
        <f>IFERROR(INDEX(Utsläppsfaktorer!F:F,MATCH(CONCATENATE($J$1,$J$11,$J72),Utsläppsfaktorer!$A:$A,0)),"-")</f>
        <v>0</v>
      </c>
      <c r="Q72" s="48">
        <f>IFERROR(INDEX(Utsläppsfaktorer!G:G,MATCH(CONCATENATE($J$1,$J$11,$J72),Utsläppsfaktorer!$A:$A,0)),"-")</f>
        <v>0</v>
      </c>
      <c r="R72" s="48">
        <f>IFERROR(INDEX(Utsläppsfaktorer!H:H,MATCH(CONCATENATE($J$1,$J$11,$J72),Utsläppsfaktorer!$A:$A,0)),"-")</f>
        <v>2.9971861179442717E-2</v>
      </c>
      <c r="S72" s="47"/>
      <c r="T72" s="47"/>
      <c r="U72" s="47"/>
      <c r="V72" s="49" t="str">
        <f t="shared" si="6"/>
        <v/>
      </c>
      <c r="W72" s="48" t="s">
        <v>45</v>
      </c>
      <c r="X72" s="50" t="str">
        <f>Data!T63</f>
        <v>-</v>
      </c>
      <c r="Y72" s="50" t="str">
        <f>Data!U63</f>
        <v>-</v>
      </c>
      <c r="Z72" s="50" t="str">
        <f>Data!V63</f>
        <v>-</v>
      </c>
    </row>
    <row r="73" spans="1:26" ht="17.25" customHeight="1" outlineLevel="2">
      <c r="A73" s="46" t="s">
        <v>44</v>
      </c>
      <c r="B73" s="46">
        <f>INDEX('Listor_utökad spend'!$C$2:$C$7,MATCH('Input-inköpta varor o tjänster'!$K$13,LFUindelning,0))</f>
        <v>123</v>
      </c>
      <c r="C73" s="36">
        <f t="shared" si="0"/>
        <v>3</v>
      </c>
      <c r="D73" s="46" t="b">
        <f t="shared" si="1"/>
        <v>1</v>
      </c>
      <c r="E73" s="46" t="str">
        <f t="shared" si="2"/>
        <v>1</v>
      </c>
      <c r="F73" s="46" t="str">
        <f t="shared" si="3"/>
        <v>1.8</v>
      </c>
      <c r="G73" s="46" t="str">
        <f t="shared" si="4"/>
        <v>1.8.1</v>
      </c>
      <c r="I73" s="20">
        <f t="shared" si="5"/>
        <v>-1</v>
      </c>
      <c r="J73" s="52" t="s">
        <v>102</v>
      </c>
      <c r="K73" s="47"/>
      <c r="L73" s="47"/>
      <c r="M73" s="47"/>
      <c r="O73" s="48" t="str">
        <f>IFERROR(INDEX(Utsläppsfaktorer!E:E,MATCH(CONCATENATE($J$1,$J$11,$J73),Utsläppsfaktorer!$A:$A,0)),"-")</f>
        <v>kg CO2e/SEK</v>
      </c>
      <c r="P73" s="48">
        <f>IFERROR(INDEX(Utsläppsfaktorer!F:F,MATCH(CONCATENATE($J$1,$J$11,$J73),Utsläppsfaktorer!$A:$A,0)),"-")</f>
        <v>0</v>
      </c>
      <c r="Q73" s="48">
        <f>IFERROR(INDEX(Utsläppsfaktorer!G:G,MATCH(CONCATENATE($J$1,$J$11,$J73),Utsläppsfaktorer!$A:$A,0)),"-")</f>
        <v>0</v>
      </c>
      <c r="R73" s="48">
        <f>IFERROR(INDEX(Utsläppsfaktorer!H:H,MATCH(CONCATENATE($J$1,$J$11,$J73),Utsläppsfaktorer!$A:$A,0)),"-")</f>
        <v>1.0161361378764661E-2</v>
      </c>
      <c r="S73" s="47"/>
      <c r="T73" s="47"/>
      <c r="U73" s="47"/>
      <c r="V73" s="49" t="str">
        <f t="shared" si="6"/>
        <v/>
      </c>
      <c r="W73" s="48" t="s">
        <v>45</v>
      </c>
      <c r="X73" s="50" t="str">
        <f>Data!T64</f>
        <v>-</v>
      </c>
      <c r="Y73" s="50" t="str">
        <f>Data!U64</f>
        <v>-</v>
      </c>
      <c r="Z73" s="50" t="str">
        <f>Data!V64</f>
        <v>-</v>
      </c>
    </row>
    <row r="74" spans="1:26" ht="15" customHeight="1" outlineLevel="2">
      <c r="A74" s="46" t="s">
        <v>44</v>
      </c>
      <c r="B74" s="46">
        <f>INDEX('Listor_utökad spend'!$C$2:$C$7,MATCH('Input-inköpta varor o tjänster'!$K$13,LFUindelning,0))</f>
        <v>123</v>
      </c>
      <c r="C74" s="36">
        <f t="shared" si="0"/>
        <v>3</v>
      </c>
      <c r="D74" s="46" t="b">
        <f t="shared" si="1"/>
        <v>1</v>
      </c>
      <c r="E74" s="46" t="str">
        <f t="shared" si="2"/>
        <v>1</v>
      </c>
      <c r="F74" s="46" t="str">
        <f t="shared" si="3"/>
        <v>1.8</v>
      </c>
      <c r="G74" s="46" t="str">
        <f t="shared" si="4"/>
        <v>1.8.2</v>
      </c>
      <c r="I74" s="20">
        <f t="shared" si="5"/>
        <v>-1</v>
      </c>
      <c r="J74" s="52" t="s">
        <v>103</v>
      </c>
      <c r="K74" s="47"/>
      <c r="L74" s="47"/>
      <c r="M74" s="47"/>
      <c r="O74" s="48" t="str">
        <f>IFERROR(INDEX(Utsläppsfaktorer!E:E,MATCH(CONCATENATE($J$1,$J$11,$J74),Utsläppsfaktorer!$A:$A,0)),"-")</f>
        <v>kg CO2e/SEK</v>
      </c>
      <c r="P74" s="48">
        <f>IFERROR(INDEX(Utsläppsfaktorer!F:F,MATCH(CONCATENATE($J$1,$J$11,$J74),Utsläppsfaktorer!$A:$A,0)),"-")</f>
        <v>0</v>
      </c>
      <c r="Q74" s="48">
        <f>IFERROR(INDEX(Utsläppsfaktorer!G:G,MATCH(CONCATENATE($J$1,$J$11,$J74),Utsläppsfaktorer!$A:$A,0)),"-")</f>
        <v>0</v>
      </c>
      <c r="R74" s="48">
        <f>IFERROR(INDEX(Utsläppsfaktorer!H:H,MATCH(CONCATENATE($J$1,$J$11,$J74),Utsläppsfaktorer!$A:$A,0)),"-")</f>
        <v>0.10044413173355865</v>
      </c>
      <c r="S74" s="47"/>
      <c r="T74" s="47"/>
      <c r="U74" s="47"/>
      <c r="V74" s="49" t="str">
        <f t="shared" si="6"/>
        <v/>
      </c>
      <c r="W74" s="48" t="s">
        <v>45</v>
      </c>
      <c r="X74" s="50" t="str">
        <f>Data!T65</f>
        <v>-</v>
      </c>
      <c r="Y74" s="50" t="str">
        <f>Data!U65</f>
        <v>-</v>
      </c>
      <c r="Z74" s="50" t="str">
        <f>Data!V65</f>
        <v>-</v>
      </c>
    </row>
    <row r="75" spans="1:26" ht="15" customHeight="1" outlineLevel="2">
      <c r="A75" s="46" t="s">
        <v>44</v>
      </c>
      <c r="B75" s="46">
        <f>INDEX('Listor_utökad spend'!$C$2:$C$7,MATCH('Input-inköpta varor o tjänster'!$K$13,LFUindelning,0))</f>
        <v>123</v>
      </c>
      <c r="C75" s="36">
        <f t="shared" si="0"/>
        <v>3</v>
      </c>
      <c r="D75" s="46" t="b">
        <f t="shared" si="1"/>
        <v>1</v>
      </c>
      <c r="E75" s="46" t="str">
        <f t="shared" si="2"/>
        <v>1</v>
      </c>
      <c r="F75" s="46" t="str">
        <f t="shared" si="3"/>
        <v>1.8</v>
      </c>
      <c r="G75" s="46" t="str">
        <f t="shared" si="4"/>
        <v>1.8.3</v>
      </c>
      <c r="I75" s="20">
        <f t="shared" si="5"/>
        <v>-1</v>
      </c>
      <c r="J75" s="52" t="s">
        <v>104</v>
      </c>
      <c r="K75" s="47"/>
      <c r="L75" s="47"/>
      <c r="M75" s="47"/>
      <c r="O75" s="48" t="str">
        <f>IFERROR(INDEX(Utsläppsfaktorer!E:E,MATCH(CONCATENATE($J$1,$J$11,$J75),Utsläppsfaktorer!$A:$A,0)),"-")</f>
        <v>kg CO2e/SEK</v>
      </c>
      <c r="P75" s="48">
        <f>IFERROR(INDEX(Utsläppsfaktorer!F:F,MATCH(CONCATENATE($J$1,$J$11,$J75),Utsläppsfaktorer!$A:$A,0)),"-")</f>
        <v>0</v>
      </c>
      <c r="Q75" s="48">
        <f>IFERROR(INDEX(Utsläppsfaktorer!G:G,MATCH(CONCATENATE($J$1,$J$11,$J75),Utsläppsfaktorer!$A:$A,0)),"-")</f>
        <v>0</v>
      </c>
      <c r="R75" s="48">
        <f>IFERROR(INDEX(Utsläppsfaktorer!H:H,MATCH(CONCATENATE($J$1,$J$11,$J75),Utsläppsfaktorer!$A:$A,0)),"-")</f>
        <v>4.4567840389994735E-2</v>
      </c>
      <c r="S75" s="47"/>
      <c r="T75" s="47"/>
      <c r="U75" s="47"/>
      <c r="V75" s="49" t="str">
        <f t="shared" si="6"/>
        <v/>
      </c>
      <c r="W75" s="48" t="s">
        <v>45</v>
      </c>
      <c r="X75" s="50" t="str">
        <f>Data!T66</f>
        <v>-</v>
      </c>
      <c r="Y75" s="50" t="str">
        <f>Data!U66</f>
        <v>-</v>
      </c>
      <c r="Z75" s="50" t="str">
        <f>Data!V66</f>
        <v>-</v>
      </c>
    </row>
    <row r="76" spans="1:26" ht="15" customHeight="1" outlineLevel="2">
      <c r="A76" s="46" t="s">
        <v>44</v>
      </c>
      <c r="B76" s="46">
        <f>INDEX('Listor_utökad spend'!$C$2:$C$7,MATCH('Input-inköpta varor o tjänster'!$K$13,LFUindelning,0))</f>
        <v>123</v>
      </c>
      <c r="C76" s="36">
        <f t="shared" si="0"/>
        <v>3</v>
      </c>
      <c r="D76" s="46" t="b">
        <f t="shared" si="1"/>
        <v>1</v>
      </c>
      <c r="E76" s="46" t="str">
        <f t="shared" si="2"/>
        <v>1</v>
      </c>
      <c r="F76" s="46" t="str">
        <f t="shared" si="3"/>
        <v>1.8</v>
      </c>
      <c r="G76" s="46" t="str">
        <f t="shared" si="4"/>
        <v>1.8.4</v>
      </c>
      <c r="I76" s="20">
        <f t="shared" si="5"/>
        <v>-1</v>
      </c>
      <c r="J76" s="52" t="s">
        <v>105</v>
      </c>
      <c r="K76" s="47"/>
      <c r="L76" s="47"/>
      <c r="M76" s="47"/>
      <c r="O76" s="48" t="str">
        <f>IFERROR(INDEX(Utsläppsfaktorer!E:E,MATCH(CONCATENATE($J$1,$J$11,$J76),Utsläppsfaktorer!$A:$A,0)),"-")</f>
        <v>kg CO2e/SEK</v>
      </c>
      <c r="P76" s="48">
        <f>IFERROR(INDEX(Utsläppsfaktorer!F:F,MATCH(CONCATENATE($J$1,$J$11,$J76),Utsläppsfaktorer!$A:$A,0)),"-")</f>
        <v>0</v>
      </c>
      <c r="Q76" s="48">
        <f>IFERROR(INDEX(Utsläppsfaktorer!G:G,MATCH(CONCATENATE($J$1,$J$11,$J76),Utsläppsfaktorer!$A:$A,0)),"-")</f>
        <v>0</v>
      </c>
      <c r="R76" s="48">
        <f>IFERROR(INDEX(Utsläppsfaktorer!H:H,MATCH(CONCATENATE($J$1,$J$11,$J76),Utsläppsfaktorer!$A:$A,0)),"-")</f>
        <v>1.0161361378764661E-2</v>
      </c>
      <c r="S76" s="47"/>
      <c r="T76" s="47"/>
      <c r="U76" s="47"/>
      <c r="V76" s="49" t="str">
        <f t="shared" si="6"/>
        <v/>
      </c>
      <c r="W76" s="48" t="s">
        <v>45</v>
      </c>
      <c r="X76" s="50" t="str">
        <f>Data!T67</f>
        <v>-</v>
      </c>
      <c r="Y76" s="50" t="str">
        <f>Data!U67</f>
        <v>-</v>
      </c>
      <c r="Z76" s="50" t="str">
        <f>Data!V67</f>
        <v>-</v>
      </c>
    </row>
    <row r="77" spans="1:26" ht="15" customHeight="1" outlineLevel="2">
      <c r="A77" s="46" t="s">
        <v>44</v>
      </c>
      <c r="B77" s="46">
        <f>INDEX('Listor_utökad spend'!$C$2:$C$7,MATCH('Input-inköpta varor o tjänster'!$K$13,LFUindelning,0))</f>
        <v>123</v>
      </c>
      <c r="C77" s="36">
        <f t="shared" si="0"/>
        <v>3</v>
      </c>
      <c r="D77" s="46" t="b">
        <f t="shared" si="1"/>
        <v>1</v>
      </c>
      <c r="E77" s="46" t="str">
        <f t="shared" si="2"/>
        <v>1</v>
      </c>
      <c r="F77" s="46" t="str">
        <f t="shared" si="3"/>
        <v>1.8</v>
      </c>
      <c r="G77" s="46" t="str">
        <f t="shared" si="4"/>
        <v>1.8.5</v>
      </c>
      <c r="I77" s="20">
        <f t="shared" si="5"/>
        <v>-1</v>
      </c>
      <c r="J77" s="52" t="s">
        <v>106</v>
      </c>
      <c r="K77" s="47"/>
      <c r="L77" s="47"/>
      <c r="M77" s="47"/>
      <c r="O77" s="48" t="str">
        <f>IFERROR(INDEX(Utsläppsfaktorer!E:E,MATCH(CONCATENATE($J$1,$J$11,$J77),Utsläppsfaktorer!$A:$A,0)),"-")</f>
        <v>kg CO2e/SEK</v>
      </c>
      <c r="P77" s="48">
        <f>IFERROR(INDEX(Utsläppsfaktorer!F:F,MATCH(CONCATENATE($J$1,$J$11,$J77),Utsläppsfaktorer!$A:$A,0)),"-")</f>
        <v>0</v>
      </c>
      <c r="Q77" s="48">
        <f>IFERROR(INDEX(Utsläppsfaktorer!G:G,MATCH(CONCATENATE($J$1,$J$11,$J77),Utsläppsfaktorer!$A:$A,0)),"-")</f>
        <v>0</v>
      </c>
      <c r="R77" s="48">
        <f>IFERROR(INDEX(Utsläppsfaktorer!H:H,MATCH(CONCATENATE($J$1,$J$11,$J77),Utsläppsfaktorer!$A:$A,0)),"-")</f>
        <v>4.4567840389994735E-2</v>
      </c>
      <c r="S77" s="47"/>
      <c r="T77" s="47"/>
      <c r="U77" s="47"/>
      <c r="V77" s="49" t="str">
        <f t="shared" si="6"/>
        <v/>
      </c>
      <c r="W77" s="48" t="s">
        <v>45</v>
      </c>
      <c r="X77" s="50" t="str">
        <f>Data!T68</f>
        <v>-</v>
      </c>
      <c r="Y77" s="50" t="str">
        <f>Data!U68</f>
        <v>-</v>
      </c>
      <c r="Z77" s="50" t="str">
        <f>Data!V68</f>
        <v>-</v>
      </c>
    </row>
    <row r="78" spans="1:26" ht="15" customHeight="1" outlineLevel="2">
      <c r="A78" s="46" t="s">
        <v>44</v>
      </c>
      <c r="B78" s="46">
        <f>INDEX('Listor_utökad spend'!$C$2:$C$7,MATCH('Input-inköpta varor o tjänster'!$K$13,LFUindelning,0))</f>
        <v>123</v>
      </c>
      <c r="C78" s="36">
        <f t="shared" si="0"/>
        <v>3</v>
      </c>
      <c r="D78" s="46" t="b">
        <f t="shared" si="1"/>
        <v>1</v>
      </c>
      <c r="E78" s="46" t="str">
        <f t="shared" si="2"/>
        <v>1</v>
      </c>
      <c r="F78" s="46" t="str">
        <f t="shared" si="3"/>
        <v>1.8</v>
      </c>
      <c r="G78" s="46" t="str">
        <f t="shared" si="4"/>
        <v>1.8.6</v>
      </c>
      <c r="I78" s="20">
        <f t="shared" si="5"/>
        <v>-1</v>
      </c>
      <c r="J78" s="52" t="s">
        <v>107</v>
      </c>
      <c r="K78" s="47"/>
      <c r="L78" s="47"/>
      <c r="M78" s="47"/>
      <c r="O78" s="48" t="str">
        <f>IFERROR(INDEX(Utsläppsfaktorer!E:E,MATCH(CONCATENATE($J$1,$J$11,$J78),Utsläppsfaktorer!$A:$A,0)),"-")</f>
        <v>kg CO2e/SEK</v>
      </c>
      <c r="P78" s="48">
        <f>IFERROR(INDEX(Utsläppsfaktorer!F:F,MATCH(CONCATENATE($J$1,$J$11,$J78),Utsläppsfaktorer!$A:$A,0)),"-")</f>
        <v>0</v>
      </c>
      <c r="Q78" s="48">
        <f>IFERROR(INDEX(Utsläppsfaktorer!G:G,MATCH(CONCATENATE($J$1,$J$11,$J78),Utsläppsfaktorer!$A:$A,0)),"-")</f>
        <v>0</v>
      </c>
      <c r="R78" s="48">
        <f>IFERROR(INDEX(Utsläppsfaktorer!H:H,MATCH(CONCATENATE($J$1,$J$11,$J78),Utsläppsfaktorer!$A:$A,0)),"-")</f>
        <v>2.5693595109993309E-2</v>
      </c>
      <c r="S78" s="47"/>
      <c r="T78" s="47"/>
      <c r="U78" s="47"/>
      <c r="V78" s="49" t="str">
        <f t="shared" si="6"/>
        <v/>
      </c>
      <c r="W78" s="48" t="s">
        <v>45</v>
      </c>
      <c r="X78" s="50" t="str">
        <f>Data!T69</f>
        <v>-</v>
      </c>
      <c r="Y78" s="50" t="str">
        <f>Data!U69</f>
        <v>-</v>
      </c>
      <c r="Z78" s="50" t="str">
        <f>Data!V69</f>
        <v>-</v>
      </c>
    </row>
    <row r="79" spans="1:26" ht="15" customHeight="1" outlineLevel="2">
      <c r="A79" s="46" t="s">
        <v>44</v>
      </c>
      <c r="B79" s="46">
        <f>INDEX('Listor_utökad spend'!$C$2:$C$7,MATCH('Input-inköpta varor o tjänster'!$K$13,LFUindelning,0))</f>
        <v>123</v>
      </c>
      <c r="C79" s="36">
        <f t="shared" si="0"/>
        <v>3</v>
      </c>
      <c r="D79" s="46" t="b">
        <f t="shared" si="1"/>
        <v>1</v>
      </c>
      <c r="E79" s="46" t="str">
        <f t="shared" si="2"/>
        <v>1</v>
      </c>
      <c r="F79" s="46" t="str">
        <f t="shared" si="3"/>
        <v>1.8</v>
      </c>
      <c r="G79" s="46" t="str">
        <f t="shared" si="4"/>
        <v>1.8.7</v>
      </c>
      <c r="I79" s="20">
        <f t="shared" si="5"/>
        <v>-1</v>
      </c>
      <c r="J79" s="52" t="s">
        <v>108</v>
      </c>
      <c r="K79" s="47"/>
      <c r="L79" s="47"/>
      <c r="M79" s="47"/>
      <c r="O79" s="48" t="str">
        <f>IFERROR(INDEX(Utsläppsfaktorer!E:E,MATCH(CONCATENATE($J$1,$J$11,$J79),Utsläppsfaktorer!$A:$A,0)),"-")</f>
        <v>kg CO2e/SEK</v>
      </c>
      <c r="P79" s="48">
        <f>IFERROR(INDEX(Utsläppsfaktorer!F:F,MATCH(CONCATENATE($J$1,$J$11,$J79),Utsläppsfaktorer!$A:$A,0)),"-")</f>
        <v>0</v>
      </c>
      <c r="Q79" s="48">
        <f>IFERROR(INDEX(Utsläppsfaktorer!G:G,MATCH(CONCATENATE($J$1,$J$11,$J79),Utsläppsfaktorer!$A:$A,0)),"-")</f>
        <v>0</v>
      </c>
      <c r="R79" s="48">
        <f>IFERROR(INDEX(Utsläppsfaktorer!H:H,MATCH(CONCATENATE($J$1,$J$11,$J79),Utsläppsfaktorer!$A:$A,0)),"-")</f>
        <v>1.0161361378764661E-2</v>
      </c>
      <c r="S79" s="47"/>
      <c r="T79" s="47"/>
      <c r="U79" s="47"/>
      <c r="V79" s="49" t="str">
        <f t="shared" si="6"/>
        <v/>
      </c>
      <c r="W79" s="48" t="s">
        <v>45</v>
      </c>
      <c r="X79" s="50" t="str">
        <f>Data!T70</f>
        <v>-</v>
      </c>
      <c r="Y79" s="50" t="str">
        <f>Data!U70</f>
        <v>-</v>
      </c>
      <c r="Z79" s="50" t="str">
        <f>Data!V70</f>
        <v>-</v>
      </c>
    </row>
    <row r="80" spans="1:26" ht="15" customHeight="1" outlineLevel="2">
      <c r="A80" s="46" t="s">
        <v>44</v>
      </c>
      <c r="B80" s="46">
        <f>INDEX('Listor_utökad spend'!$C$2:$C$7,MATCH('Input-inköpta varor o tjänster'!$K$13,LFUindelning,0))</f>
        <v>123</v>
      </c>
      <c r="C80" s="36">
        <f t="shared" ref="C80:C143" si="7">IF(ISBLANK(J80),0,LEN(J80)-LEN(SUBSTITUTE(J80,".",""))+1)</f>
        <v>3</v>
      </c>
      <c r="D80" s="46" t="b">
        <f t="shared" ref="D80:D143" si="8">ISNUMBER(FIND(C80,B80))</f>
        <v>1</v>
      </c>
      <c r="E80" s="46" t="str">
        <f t="shared" si="2"/>
        <v>1</v>
      </c>
      <c r="F80" s="46" t="str">
        <f t="shared" si="3"/>
        <v>1.8</v>
      </c>
      <c r="G80" s="46" t="str">
        <f t="shared" si="4"/>
        <v>1.8.8</v>
      </c>
      <c r="I80" s="20">
        <f t="shared" si="5"/>
        <v>-1</v>
      </c>
      <c r="J80" s="52" t="s">
        <v>109</v>
      </c>
      <c r="K80" s="47"/>
      <c r="L80" s="47"/>
      <c r="M80" s="47"/>
      <c r="O80" s="48" t="str">
        <f>IFERROR(INDEX(Utsläppsfaktorer!E:E,MATCH(CONCATENATE($J$1,$J$11,$J80),Utsläppsfaktorer!$A:$A,0)),"-")</f>
        <v>kg CO2e/SEK</v>
      </c>
      <c r="P80" s="48">
        <f>IFERROR(INDEX(Utsläppsfaktorer!F:F,MATCH(CONCATENATE($J$1,$J$11,$J80),Utsläppsfaktorer!$A:$A,0)),"-")</f>
        <v>0</v>
      </c>
      <c r="Q80" s="48">
        <f>IFERROR(INDEX(Utsläppsfaktorer!G:G,MATCH(CONCATENATE($J$1,$J$11,$J80),Utsläppsfaktorer!$A:$A,0)),"-")</f>
        <v>0</v>
      </c>
      <c r="R80" s="48">
        <f>IFERROR(INDEX(Utsläppsfaktorer!H:H,MATCH(CONCATENATE($J$1,$J$11,$J80),Utsläppsfaktorer!$A:$A,0)),"-")</f>
        <v>1.3827897476384359E-2</v>
      </c>
      <c r="S80" s="47"/>
      <c r="T80" s="47"/>
      <c r="U80" s="47"/>
      <c r="V80" s="49" t="str">
        <f t="shared" si="6"/>
        <v/>
      </c>
      <c r="W80" s="48" t="s">
        <v>45</v>
      </c>
      <c r="X80" s="50" t="str">
        <f>Data!T71</f>
        <v>-</v>
      </c>
      <c r="Y80" s="50" t="str">
        <f>Data!U71</f>
        <v>-</v>
      </c>
      <c r="Z80" s="50" t="str">
        <f>Data!V71</f>
        <v>-</v>
      </c>
    </row>
    <row r="81" spans="1:26" ht="15" customHeight="1" outlineLevel="2">
      <c r="A81" s="46" t="s">
        <v>44</v>
      </c>
      <c r="B81" s="46">
        <f>INDEX('Listor_utökad spend'!$C$2:$C$7,MATCH('Input-inköpta varor o tjänster'!$K$13,LFUindelning,0))</f>
        <v>123</v>
      </c>
      <c r="C81" s="36">
        <f t="shared" si="7"/>
        <v>3</v>
      </c>
      <c r="D81" s="46" t="b">
        <f t="shared" si="8"/>
        <v>1</v>
      </c>
      <c r="E81" s="46" t="str">
        <f t="shared" ref="E81:E144" si="9">LEFT(J81,1)</f>
        <v>1</v>
      </c>
      <c r="F81" s="46" t="str">
        <f t="shared" ref="F81:F144" si="10">IF(LEN(J81)-LEN(SUBSTITUTE(J81,".",""))&gt;=1,LEFT(J81,FIND(".",J81)+1),E81)</f>
        <v>1.8</v>
      </c>
      <c r="G81" s="46" t="str">
        <f t="shared" ref="G81:G144" si="11">IF(LEN(J81)-LEN(SUBSTITUTE(J81,".",""))&gt;=2,LEFT(J81,FIND(" ",J81)-1),F81)</f>
        <v>1.8.99</v>
      </c>
      <c r="I81" s="20">
        <f t="shared" ref="I81:I144" si="12">IF(OR($K$12="Ej relevant/Kommer ej kunna rapportera",K81&lt;&gt;"",D81=FALSE),1,-1)</f>
        <v>-1</v>
      </c>
      <c r="J81" s="52" t="s">
        <v>110</v>
      </c>
      <c r="K81" s="47"/>
      <c r="L81" s="47"/>
      <c r="M81" s="47"/>
      <c r="O81" s="48" t="str">
        <f>IFERROR(INDEX(Utsläppsfaktorer!E:E,MATCH(CONCATENATE($J$1,$J$11,$J81),Utsläppsfaktorer!$A:$A,0)),"-")</f>
        <v>kg CO2e/SEK</v>
      </c>
      <c r="P81" s="48">
        <f>IFERROR(INDEX(Utsläppsfaktorer!F:F,MATCH(CONCATENATE($J$1,$J$11,$J81),Utsläppsfaktorer!$A:$A,0)),"-")</f>
        <v>0</v>
      </c>
      <c r="Q81" s="48">
        <f>IFERROR(INDEX(Utsläppsfaktorer!G:G,MATCH(CONCATENATE($J$1,$J$11,$J81),Utsläppsfaktorer!$A:$A,0)),"-")</f>
        <v>0</v>
      </c>
      <c r="R81" s="48">
        <f>IFERROR(INDEX(Utsläppsfaktorer!H:H,MATCH(CONCATENATE($J$1,$J$11,$J81),Utsläppsfaktorer!$A:$A,0)),"-")</f>
        <v>1.0161361378764661E-2</v>
      </c>
      <c r="S81" s="47"/>
      <c r="T81" s="47"/>
      <c r="U81" s="47"/>
      <c r="V81" s="49" t="str">
        <f t="shared" ref="V81:V144" si="13">IF(AND(ISBLANK(S81),ISBLANK(T81),ISBLANK(U81)),"",IF(AND(ISNUMBER(S81),ISNUMBER(T81),ISNUMBER(U81)),"","Om egen faktor matas in måste alla gula fält fyllas i "))</f>
        <v/>
      </c>
      <c r="W81" s="48" t="s">
        <v>45</v>
      </c>
      <c r="X81" s="50" t="str">
        <f>Data!T72</f>
        <v>-</v>
      </c>
      <c r="Y81" s="50" t="str">
        <f>Data!U72</f>
        <v>-</v>
      </c>
      <c r="Z81" s="50" t="str">
        <f>Data!V72</f>
        <v>-</v>
      </c>
    </row>
    <row r="82" spans="1:26" ht="15" customHeight="1" outlineLevel="1">
      <c r="A82" s="46" t="s">
        <v>44</v>
      </c>
      <c r="B82" s="46">
        <f>INDEX('Listor_utökad spend'!$C$2:$C$7,MATCH('Input-inköpta varor o tjänster'!$K$13,LFUindelning,0))</f>
        <v>123</v>
      </c>
      <c r="C82" s="36">
        <f t="shared" si="7"/>
        <v>2</v>
      </c>
      <c r="D82" s="46" t="b">
        <f t="shared" si="8"/>
        <v>1</v>
      </c>
      <c r="E82" s="46" t="str">
        <f t="shared" si="9"/>
        <v>1</v>
      </c>
      <c r="F82" s="46" t="str">
        <f t="shared" si="10"/>
        <v>1.9</v>
      </c>
      <c r="G82" s="46" t="str">
        <f t="shared" si="11"/>
        <v>1.9</v>
      </c>
      <c r="I82" s="20">
        <f t="shared" si="12"/>
        <v>-1</v>
      </c>
      <c r="J82" s="51" t="s">
        <v>111</v>
      </c>
      <c r="K82" s="47"/>
      <c r="L82" s="47"/>
      <c r="M82" s="47"/>
      <c r="O82" s="48" t="str">
        <f>IFERROR(INDEX(Utsläppsfaktorer!E:E,MATCH(CONCATENATE($J$1,$J$11,$J82),Utsläppsfaktorer!$A:$A,0)),"-")</f>
        <v>kg CO2e/SEK</v>
      </c>
      <c r="P82" s="48">
        <f>IFERROR(INDEX(Utsläppsfaktorer!F:F,MATCH(CONCATENATE($J$1,$J$11,$J82),Utsläppsfaktorer!$A:$A,0)),"-")</f>
        <v>0</v>
      </c>
      <c r="Q82" s="48">
        <f>IFERROR(INDEX(Utsläppsfaktorer!G:G,MATCH(CONCATENATE($J$1,$J$11,$J82),Utsläppsfaktorer!$A:$A,0)),"-")</f>
        <v>0</v>
      </c>
      <c r="R82" s="48">
        <f>IFERROR(INDEX(Utsläppsfaktorer!H:H,MATCH(CONCATENATE($J$1,$J$11,$J82),Utsläppsfaktorer!$A:$A,0)),"-")</f>
        <v>6.7858360793684736E-3</v>
      </c>
      <c r="S82" s="47"/>
      <c r="T82" s="47"/>
      <c r="U82" s="47"/>
      <c r="V82" s="49" t="str">
        <f t="shared" si="13"/>
        <v/>
      </c>
      <c r="W82" s="48" t="s">
        <v>45</v>
      </c>
      <c r="X82" s="50" t="str">
        <f>Data!T73</f>
        <v>-</v>
      </c>
      <c r="Y82" s="50" t="str">
        <f>Data!U73</f>
        <v>-</v>
      </c>
      <c r="Z82" s="50" t="str">
        <f>Data!V73</f>
        <v>-</v>
      </c>
    </row>
    <row r="83" spans="1:26" ht="15" customHeight="1" outlineLevel="1">
      <c r="A83" s="46" t="s">
        <v>44</v>
      </c>
      <c r="B83" s="46">
        <f>INDEX('Listor_utökad spend'!$C$2:$C$7,MATCH('Input-inköpta varor o tjänster'!$K$13,LFUindelning,0))</f>
        <v>123</v>
      </c>
      <c r="C83" s="36">
        <f t="shared" si="7"/>
        <v>0</v>
      </c>
      <c r="D83" s="46" t="b">
        <f t="shared" si="8"/>
        <v>0</v>
      </c>
      <c r="E83" s="46" t="str">
        <f t="shared" si="9"/>
        <v/>
      </c>
      <c r="F83" s="46" t="str">
        <f t="shared" si="10"/>
        <v/>
      </c>
      <c r="G83" s="46" t="str">
        <f t="shared" si="11"/>
        <v/>
      </c>
      <c r="I83" s="20"/>
      <c r="J83" s="38"/>
      <c r="K83" s="47"/>
      <c r="L83" s="47"/>
      <c r="M83" s="47"/>
      <c r="O83" s="48" t="str">
        <f>IFERROR(INDEX(Utsläppsfaktorer!E:E,MATCH(CONCATENATE($J$1,$J$11,$J83),Utsläppsfaktorer!$A:$A,0)),"-")</f>
        <v>-</v>
      </c>
      <c r="P83" s="48" t="str">
        <f>IFERROR(INDEX(Utsläppsfaktorer!F:F,MATCH(CONCATENATE($J$1,$J$11,$J83),Utsläppsfaktorer!$A:$A,0)),"-")</f>
        <v>-</v>
      </c>
      <c r="Q83" s="48" t="str">
        <f>IFERROR(INDEX(Utsläppsfaktorer!G:G,MATCH(CONCATENATE($J$1,$J$11,$J83),Utsläppsfaktorer!$A:$A,0)),"-")</f>
        <v>-</v>
      </c>
      <c r="R83" s="48" t="str">
        <f>IFERROR(INDEX(Utsläppsfaktorer!H:H,MATCH(CONCATENATE($J$1,$J$11,$J83),Utsläppsfaktorer!$A:$A,0)),"-")</f>
        <v>-</v>
      </c>
      <c r="S83" s="47"/>
      <c r="T83" s="47"/>
      <c r="U83" s="47"/>
      <c r="V83" s="49" t="str">
        <f t="shared" si="13"/>
        <v/>
      </c>
      <c r="W83" s="48" t="s">
        <v>45</v>
      </c>
      <c r="X83" s="50" t="str">
        <f>Data!T74</f>
        <v>-</v>
      </c>
      <c r="Y83" s="50" t="str">
        <f>Data!U74</f>
        <v>-</v>
      </c>
      <c r="Z83" s="50" t="str">
        <f>Data!V74</f>
        <v>-</v>
      </c>
    </row>
    <row r="84" spans="1:26" ht="15" customHeight="1">
      <c r="A84" s="46" t="s">
        <v>44</v>
      </c>
      <c r="B84" s="46">
        <f>INDEX('Listor_utökad spend'!$C$2:$C$7,MATCH('Input-inköpta varor o tjänster'!$K$13,LFUindelning,0))</f>
        <v>123</v>
      </c>
      <c r="C84" s="36">
        <f t="shared" si="7"/>
        <v>1</v>
      </c>
      <c r="D84" s="46" t="b">
        <f t="shared" si="8"/>
        <v>1</v>
      </c>
      <c r="E84" s="46" t="str">
        <f t="shared" si="9"/>
        <v>2</v>
      </c>
      <c r="F84" s="46" t="str">
        <f t="shared" si="10"/>
        <v>2</v>
      </c>
      <c r="G84" s="46" t="str">
        <f t="shared" si="11"/>
        <v>2</v>
      </c>
      <c r="I84" s="20">
        <f t="shared" si="12"/>
        <v>-1</v>
      </c>
      <c r="J84" s="38" t="s">
        <v>3</v>
      </c>
      <c r="K84" s="47"/>
      <c r="L84" s="47"/>
      <c r="M84" s="47"/>
      <c r="O84" s="48" t="str">
        <f>IFERROR(INDEX(Utsläppsfaktorer!E:E,MATCH(CONCATENATE($J$1,$J$11,$J84),Utsläppsfaktorer!$A:$A,0)),"-")</f>
        <v>kg CO2e/SEK</v>
      </c>
      <c r="P84" s="48">
        <f>IFERROR(INDEX(Utsläppsfaktorer!F:F,MATCH(CONCATENATE($J$1,$J$11,$J84),Utsläppsfaktorer!$A:$A,0)),"-")</f>
        <v>0</v>
      </c>
      <c r="Q84" s="48">
        <f>IFERROR(INDEX(Utsläppsfaktorer!G:G,MATCH(CONCATENATE($J$1,$J$11,$J84),Utsläppsfaktorer!$A:$A,0)),"-")</f>
        <v>0</v>
      </c>
      <c r="R84" s="48">
        <f>IFERROR(INDEX(Utsläppsfaktorer!H:H,MATCH(CONCATENATE($J$1,$J$11,$J84),Utsläppsfaktorer!$A:$A,0)),"-")</f>
        <v>5.5023494659786822E-2</v>
      </c>
      <c r="S84" s="47"/>
      <c r="T84" s="47"/>
      <c r="U84" s="47"/>
      <c r="V84" s="49" t="str">
        <f t="shared" si="13"/>
        <v/>
      </c>
      <c r="W84" s="48" t="s">
        <v>45</v>
      </c>
      <c r="X84" s="50" t="str">
        <f>Data!T75</f>
        <v>-</v>
      </c>
      <c r="Y84" s="50" t="str">
        <f>Data!U75</f>
        <v>-</v>
      </c>
      <c r="Z84" s="50" t="str">
        <f>Data!V75</f>
        <v>-</v>
      </c>
    </row>
    <row r="85" spans="1:26" ht="15" hidden="1" customHeight="1" outlineLevel="1">
      <c r="A85" s="46" t="s">
        <v>44</v>
      </c>
      <c r="B85" s="46">
        <f>INDEX('Listor_utökad spend'!$C$2:$C$7,MATCH('Input-inköpta varor o tjänster'!$K$13,LFUindelning,0))</f>
        <v>123</v>
      </c>
      <c r="C85" s="36">
        <f t="shared" si="7"/>
        <v>2</v>
      </c>
      <c r="D85" s="46" t="b">
        <f t="shared" si="8"/>
        <v>1</v>
      </c>
      <c r="E85" s="46" t="str">
        <f t="shared" si="9"/>
        <v>2</v>
      </c>
      <c r="F85" s="46" t="str">
        <f t="shared" si="10"/>
        <v>2.1</v>
      </c>
      <c r="G85" s="46" t="str">
        <f t="shared" si="11"/>
        <v>2.1</v>
      </c>
      <c r="I85" s="20">
        <f t="shared" si="12"/>
        <v>-1</v>
      </c>
      <c r="J85" s="51" t="s">
        <v>112</v>
      </c>
      <c r="K85" s="47"/>
      <c r="L85" s="47"/>
      <c r="M85" s="47"/>
      <c r="O85" s="48" t="str">
        <f>IFERROR(INDEX(Utsläppsfaktorer!E:E,MATCH(CONCATENATE($J$1,$J$11,$J85),Utsläppsfaktorer!$A:$A,0)),"-")</f>
        <v>kg CO2e/SEK</v>
      </c>
      <c r="P85" s="48">
        <f>IFERROR(INDEX(Utsläppsfaktorer!F:F,MATCH(CONCATENATE($J$1,$J$11,$J85),Utsläppsfaktorer!$A:$A,0)),"-")</f>
        <v>0</v>
      </c>
      <c r="Q85" s="48">
        <f>IFERROR(INDEX(Utsläppsfaktorer!G:G,MATCH(CONCATENATE($J$1,$J$11,$J85),Utsläppsfaktorer!$A:$A,0)),"-")</f>
        <v>0</v>
      </c>
      <c r="R85" s="48">
        <f>IFERROR(INDEX(Utsläppsfaktorer!H:H,MATCH(CONCATENATE($J$1,$J$11,$J85),Utsläppsfaktorer!$A:$A,0)),"-")</f>
        <v>1.4612045631187906E-2</v>
      </c>
      <c r="S85" s="47"/>
      <c r="T85" s="47"/>
      <c r="U85" s="47"/>
      <c r="V85" s="49" t="str">
        <f t="shared" si="13"/>
        <v/>
      </c>
      <c r="W85" s="48" t="s">
        <v>45</v>
      </c>
      <c r="X85" s="50" t="str">
        <f>Data!T76</f>
        <v>-</v>
      </c>
      <c r="Y85" s="50" t="str">
        <f>Data!U76</f>
        <v>-</v>
      </c>
      <c r="Z85" s="50" t="str">
        <f>Data!V76</f>
        <v>-</v>
      </c>
    </row>
    <row r="86" spans="1:26" ht="15" hidden="1" customHeight="1" outlineLevel="2">
      <c r="A86" s="46" t="s">
        <v>44</v>
      </c>
      <c r="B86" s="46">
        <f>INDEX('Listor_utökad spend'!$C$2:$C$7,MATCH('Input-inköpta varor o tjänster'!$K$13,LFUindelning,0))</f>
        <v>123</v>
      </c>
      <c r="C86" s="36">
        <f t="shared" si="7"/>
        <v>3</v>
      </c>
      <c r="D86" s="46" t="b">
        <f t="shared" si="8"/>
        <v>1</v>
      </c>
      <c r="E86" s="46" t="str">
        <f t="shared" si="9"/>
        <v>2</v>
      </c>
      <c r="F86" s="46" t="str">
        <f t="shared" si="10"/>
        <v>2.1</v>
      </c>
      <c r="G86" s="46" t="str">
        <f t="shared" si="11"/>
        <v>2.1.1</v>
      </c>
      <c r="I86" s="20">
        <f t="shared" si="12"/>
        <v>-1</v>
      </c>
      <c r="J86" s="52" t="s">
        <v>113</v>
      </c>
      <c r="K86" s="47"/>
      <c r="L86" s="47"/>
      <c r="M86" s="47"/>
      <c r="O86" s="48" t="str">
        <f>IFERROR(INDEX(Utsläppsfaktorer!E:E,MATCH(CONCATENATE($J$1,$J$11,$J86),Utsläppsfaktorer!$A:$A,0)),"-")</f>
        <v>kg CO2e/SEK</v>
      </c>
      <c r="P86" s="48">
        <f>IFERROR(INDEX(Utsläppsfaktorer!F:F,MATCH(CONCATENATE($J$1,$J$11,$J86),Utsläppsfaktorer!$A:$A,0)),"-")</f>
        <v>0</v>
      </c>
      <c r="Q86" s="48">
        <f>IFERROR(INDEX(Utsläppsfaktorer!G:G,MATCH(CONCATENATE($J$1,$J$11,$J86),Utsläppsfaktorer!$A:$A,0)),"-")</f>
        <v>0</v>
      </c>
      <c r="R86" s="48">
        <f>IFERROR(INDEX(Utsläppsfaktorer!H:H,MATCH(CONCATENATE($J$1,$J$11,$J86),Utsläppsfaktorer!$A:$A,0)),"-")</f>
        <v>1.2524942033540076E-2</v>
      </c>
      <c r="S86" s="47"/>
      <c r="T86" s="47"/>
      <c r="U86" s="47"/>
      <c r="V86" s="49" t="str">
        <f t="shared" si="13"/>
        <v/>
      </c>
      <c r="W86" s="48" t="s">
        <v>45</v>
      </c>
      <c r="X86" s="50" t="str">
        <f>Data!T77</f>
        <v>-</v>
      </c>
      <c r="Y86" s="50" t="str">
        <f>Data!U77</f>
        <v>-</v>
      </c>
      <c r="Z86" s="50" t="str">
        <f>Data!V77</f>
        <v>-</v>
      </c>
    </row>
    <row r="87" spans="1:26" ht="15" hidden="1" customHeight="1" outlineLevel="2">
      <c r="A87" s="46" t="s">
        <v>44</v>
      </c>
      <c r="B87" s="46">
        <f>INDEX('Listor_utökad spend'!$C$2:$C$7,MATCH('Input-inköpta varor o tjänster'!$K$13,LFUindelning,0))</f>
        <v>123</v>
      </c>
      <c r="C87" s="36">
        <f t="shared" si="7"/>
        <v>3</v>
      </c>
      <c r="D87" s="46" t="b">
        <f t="shared" si="8"/>
        <v>1</v>
      </c>
      <c r="E87" s="46" t="str">
        <f t="shared" si="9"/>
        <v>2</v>
      </c>
      <c r="F87" s="46" t="str">
        <f t="shared" si="10"/>
        <v>2.1</v>
      </c>
      <c r="G87" s="46" t="str">
        <f t="shared" si="11"/>
        <v>2.1.2</v>
      </c>
      <c r="I87" s="20">
        <f t="shared" si="12"/>
        <v>-1</v>
      </c>
      <c r="J87" s="52" t="s">
        <v>114</v>
      </c>
      <c r="K87" s="47"/>
      <c r="L87" s="47"/>
      <c r="M87" s="47"/>
      <c r="O87" s="48" t="str">
        <f>IFERROR(INDEX(Utsläppsfaktorer!E:E,MATCH(CONCATENATE($J$1,$J$11,$J87),Utsläppsfaktorer!$A:$A,0)),"-")</f>
        <v>kg CO2e/SEK</v>
      </c>
      <c r="P87" s="48">
        <f>IFERROR(INDEX(Utsläppsfaktorer!F:F,MATCH(CONCATENATE($J$1,$J$11,$J87),Utsläppsfaktorer!$A:$A,0)),"-")</f>
        <v>0</v>
      </c>
      <c r="Q87" s="48">
        <f>IFERROR(INDEX(Utsläppsfaktorer!G:G,MATCH(CONCATENATE($J$1,$J$11,$J87),Utsläppsfaktorer!$A:$A,0)),"-")</f>
        <v>0</v>
      </c>
      <c r="R87" s="48">
        <f>IFERROR(INDEX(Utsläppsfaktorer!H:H,MATCH(CONCATENATE($J$1,$J$11,$J87),Utsläppsfaktorer!$A:$A,0)),"-")</f>
        <v>1.2524942033540076E-2</v>
      </c>
      <c r="S87" s="47"/>
      <c r="T87" s="47"/>
      <c r="U87" s="47"/>
      <c r="V87" s="49" t="str">
        <f t="shared" si="13"/>
        <v/>
      </c>
      <c r="W87" s="48" t="s">
        <v>45</v>
      </c>
      <c r="X87" s="50" t="str">
        <f>Data!T78</f>
        <v>-</v>
      </c>
      <c r="Y87" s="50" t="str">
        <f>Data!U78</f>
        <v>-</v>
      </c>
      <c r="Z87" s="50" t="str">
        <f>Data!V78</f>
        <v>-</v>
      </c>
    </row>
    <row r="88" spans="1:26" ht="15" hidden="1" customHeight="1" outlineLevel="2">
      <c r="A88" s="46" t="s">
        <v>44</v>
      </c>
      <c r="B88" s="46">
        <f>INDEX('Listor_utökad spend'!$C$2:$C$7,MATCH('Input-inköpta varor o tjänster'!$K$13,LFUindelning,0))</f>
        <v>123</v>
      </c>
      <c r="C88" s="36">
        <f t="shared" si="7"/>
        <v>3</v>
      </c>
      <c r="D88" s="46" t="b">
        <f t="shared" si="8"/>
        <v>1</v>
      </c>
      <c r="E88" s="46" t="str">
        <f t="shared" si="9"/>
        <v>2</v>
      </c>
      <c r="F88" s="46" t="str">
        <f t="shared" si="10"/>
        <v>2.1</v>
      </c>
      <c r="G88" s="46" t="str">
        <f t="shared" si="11"/>
        <v>2.1.3</v>
      </c>
      <c r="I88" s="20">
        <f t="shared" si="12"/>
        <v>-1</v>
      </c>
      <c r="J88" s="52" t="s">
        <v>115</v>
      </c>
      <c r="K88" s="47"/>
      <c r="L88" s="47"/>
      <c r="M88" s="47"/>
      <c r="O88" s="48" t="str">
        <f>IFERROR(INDEX(Utsläppsfaktorer!E:E,MATCH(CONCATENATE($J$1,$J$11,$J88),Utsläppsfaktorer!$A:$A,0)),"-")</f>
        <v>kg CO2e/SEK</v>
      </c>
      <c r="P88" s="48">
        <f>IFERROR(INDEX(Utsläppsfaktorer!F:F,MATCH(CONCATENATE($J$1,$J$11,$J88),Utsläppsfaktorer!$A:$A,0)),"-")</f>
        <v>0</v>
      </c>
      <c r="Q88" s="48">
        <f>IFERROR(INDEX(Utsläppsfaktorer!G:G,MATCH(CONCATENATE($J$1,$J$11,$J88),Utsläppsfaktorer!$A:$A,0)),"-")</f>
        <v>0</v>
      </c>
      <c r="R88" s="48">
        <f>IFERROR(INDEX(Utsläppsfaktorer!H:H,MATCH(CONCATENATE($J$1,$J$11,$J88),Utsläppsfaktorer!$A:$A,0)),"-")</f>
        <v>1.2524942033540076E-2</v>
      </c>
      <c r="S88" s="47"/>
      <c r="T88" s="47"/>
      <c r="U88" s="47"/>
      <c r="V88" s="49" t="str">
        <f t="shared" si="13"/>
        <v/>
      </c>
      <c r="W88" s="48" t="s">
        <v>45</v>
      </c>
      <c r="X88" s="50" t="str">
        <f>Data!T79</f>
        <v>-</v>
      </c>
      <c r="Y88" s="50" t="str">
        <f>Data!U79</f>
        <v>-</v>
      </c>
      <c r="Z88" s="50" t="str">
        <f>Data!V79</f>
        <v>-</v>
      </c>
    </row>
    <row r="89" spans="1:26" ht="15" hidden="1" customHeight="1" outlineLevel="2">
      <c r="A89" s="46" t="s">
        <v>44</v>
      </c>
      <c r="B89" s="46">
        <f>INDEX('Listor_utökad spend'!$C$2:$C$7,MATCH('Input-inköpta varor o tjänster'!$K$13,LFUindelning,0))</f>
        <v>123</v>
      </c>
      <c r="C89" s="36">
        <f t="shared" si="7"/>
        <v>3</v>
      </c>
      <c r="D89" s="46" t="b">
        <f t="shared" si="8"/>
        <v>1</v>
      </c>
      <c r="E89" s="46" t="str">
        <f t="shared" si="9"/>
        <v>2</v>
      </c>
      <c r="F89" s="46" t="str">
        <f t="shared" si="10"/>
        <v>2.1</v>
      </c>
      <c r="G89" s="46" t="str">
        <f t="shared" si="11"/>
        <v>2.1.4</v>
      </c>
      <c r="I89" s="20">
        <f t="shared" si="12"/>
        <v>-1</v>
      </c>
      <c r="J89" s="52" t="s">
        <v>116</v>
      </c>
      <c r="K89" s="47"/>
      <c r="L89" s="47"/>
      <c r="M89" s="47"/>
      <c r="O89" s="48" t="str">
        <f>IFERROR(INDEX(Utsläppsfaktorer!E:E,MATCH(CONCATENATE($J$1,$J$11,$J89),Utsläppsfaktorer!$A:$A,0)),"-")</f>
        <v>kg CO2e/SEK</v>
      </c>
      <c r="P89" s="48">
        <f>IFERROR(INDEX(Utsläppsfaktorer!F:F,MATCH(CONCATENATE($J$1,$J$11,$J89),Utsläppsfaktorer!$A:$A,0)),"-")</f>
        <v>0</v>
      </c>
      <c r="Q89" s="48">
        <f>IFERROR(INDEX(Utsläppsfaktorer!G:G,MATCH(CONCATENATE($J$1,$J$11,$J89),Utsläppsfaktorer!$A:$A,0)),"-")</f>
        <v>0</v>
      </c>
      <c r="R89" s="48">
        <f>IFERROR(INDEX(Utsläppsfaktorer!H:H,MATCH(CONCATENATE($J$1,$J$11,$J89),Utsläppsfaktorer!$A:$A,0)),"-")</f>
        <v>1.2524942033540076E-2</v>
      </c>
      <c r="S89" s="47"/>
      <c r="T89" s="47"/>
      <c r="U89" s="47"/>
      <c r="V89" s="49" t="str">
        <f t="shared" si="13"/>
        <v/>
      </c>
      <c r="W89" s="48" t="s">
        <v>45</v>
      </c>
      <c r="X89" s="50" t="str">
        <f>Data!T80</f>
        <v>-</v>
      </c>
      <c r="Y89" s="50" t="str">
        <f>Data!U80</f>
        <v>-</v>
      </c>
      <c r="Z89" s="50" t="str">
        <f>Data!V80</f>
        <v>-</v>
      </c>
    </row>
    <row r="90" spans="1:26" ht="15" hidden="1" customHeight="1" outlineLevel="2">
      <c r="A90" s="46" t="s">
        <v>44</v>
      </c>
      <c r="B90" s="46">
        <f>INDEX('Listor_utökad spend'!$C$2:$C$7,MATCH('Input-inköpta varor o tjänster'!$K$13,LFUindelning,0))</f>
        <v>123</v>
      </c>
      <c r="C90" s="36">
        <f t="shared" si="7"/>
        <v>3</v>
      </c>
      <c r="D90" s="46" t="b">
        <f t="shared" si="8"/>
        <v>1</v>
      </c>
      <c r="E90" s="46" t="str">
        <f t="shared" si="9"/>
        <v>2</v>
      </c>
      <c r="F90" s="46" t="str">
        <f t="shared" si="10"/>
        <v>2.1</v>
      </c>
      <c r="G90" s="46" t="str">
        <f t="shared" si="11"/>
        <v>2.1.5</v>
      </c>
      <c r="I90" s="20">
        <f t="shared" si="12"/>
        <v>-1</v>
      </c>
      <c r="J90" s="52" t="s">
        <v>117</v>
      </c>
      <c r="K90" s="47"/>
      <c r="L90" s="47"/>
      <c r="M90" s="47"/>
      <c r="O90" s="48" t="str">
        <f>IFERROR(INDEX(Utsläppsfaktorer!E:E,MATCH(CONCATENATE($J$1,$J$11,$J90),Utsläppsfaktorer!$A:$A,0)),"-")</f>
        <v>kg CO2e/SEK</v>
      </c>
      <c r="P90" s="48">
        <f>IFERROR(INDEX(Utsläppsfaktorer!F:F,MATCH(CONCATENATE($J$1,$J$11,$J90),Utsläppsfaktorer!$A:$A,0)),"-")</f>
        <v>0</v>
      </c>
      <c r="Q90" s="48">
        <f>IFERROR(INDEX(Utsläppsfaktorer!G:G,MATCH(CONCATENATE($J$1,$J$11,$J90),Utsläppsfaktorer!$A:$A,0)),"-")</f>
        <v>0</v>
      </c>
      <c r="R90" s="48">
        <f>IFERROR(INDEX(Utsläppsfaktorer!H:H,MATCH(CONCATENATE($J$1,$J$11,$J90),Utsläppsfaktorer!$A:$A,0)),"-")</f>
        <v>1.2524942033540076E-2</v>
      </c>
      <c r="S90" s="47"/>
      <c r="T90" s="47"/>
      <c r="U90" s="47"/>
      <c r="V90" s="49" t="str">
        <f t="shared" si="13"/>
        <v/>
      </c>
      <c r="W90" s="48" t="s">
        <v>45</v>
      </c>
      <c r="X90" s="50" t="str">
        <f>Data!T81</f>
        <v>-</v>
      </c>
      <c r="Y90" s="50" t="str">
        <f>Data!U81</f>
        <v>-</v>
      </c>
      <c r="Z90" s="50" t="str">
        <f>Data!V81</f>
        <v>-</v>
      </c>
    </row>
    <row r="91" spans="1:26" ht="15" hidden="1" customHeight="1" outlineLevel="2">
      <c r="A91" s="46" t="s">
        <v>44</v>
      </c>
      <c r="B91" s="46">
        <f>INDEX('Listor_utökad spend'!$C$2:$C$7,MATCH('Input-inköpta varor o tjänster'!$K$13,LFUindelning,0))</f>
        <v>123</v>
      </c>
      <c r="C91" s="36">
        <f t="shared" si="7"/>
        <v>3</v>
      </c>
      <c r="D91" s="46" t="b">
        <f t="shared" si="8"/>
        <v>1</v>
      </c>
      <c r="E91" s="46" t="str">
        <f t="shared" si="9"/>
        <v>2</v>
      </c>
      <c r="F91" s="46" t="str">
        <f t="shared" si="10"/>
        <v>2.1</v>
      </c>
      <c r="G91" s="46" t="str">
        <f t="shared" si="11"/>
        <v>2.1.6</v>
      </c>
      <c r="I91" s="20">
        <f t="shared" si="12"/>
        <v>-1</v>
      </c>
      <c r="J91" s="52" t="s">
        <v>118</v>
      </c>
      <c r="K91" s="47"/>
      <c r="L91" s="47"/>
      <c r="M91" s="47"/>
      <c r="O91" s="48" t="str">
        <f>IFERROR(INDEX(Utsläppsfaktorer!E:E,MATCH(CONCATENATE($J$1,$J$11,$J91),Utsläppsfaktorer!$A:$A,0)),"-")</f>
        <v>kg CO2e/SEK</v>
      </c>
      <c r="P91" s="48">
        <f>IFERROR(INDEX(Utsläppsfaktorer!F:F,MATCH(CONCATENATE($J$1,$J$11,$J91),Utsläppsfaktorer!$A:$A,0)),"-")</f>
        <v>0</v>
      </c>
      <c r="Q91" s="48">
        <f>IFERROR(INDEX(Utsläppsfaktorer!G:G,MATCH(CONCATENATE($J$1,$J$11,$J91),Utsläppsfaktorer!$A:$A,0)),"-")</f>
        <v>0</v>
      </c>
      <c r="R91" s="48">
        <f>IFERROR(INDEX(Utsläppsfaktorer!H:H,MATCH(CONCATENATE($J$1,$J$11,$J91),Utsläppsfaktorer!$A:$A,0)),"-")</f>
        <v>3.935158338233353E-3</v>
      </c>
      <c r="S91" s="47"/>
      <c r="T91" s="47"/>
      <c r="U91" s="47"/>
      <c r="V91" s="49" t="str">
        <f t="shared" si="13"/>
        <v/>
      </c>
      <c r="W91" s="48" t="s">
        <v>45</v>
      </c>
      <c r="X91" s="50" t="str">
        <f>Data!T82</f>
        <v>-</v>
      </c>
      <c r="Y91" s="50" t="str">
        <f>Data!U82</f>
        <v>-</v>
      </c>
      <c r="Z91" s="50" t="str">
        <f>Data!V82</f>
        <v>-</v>
      </c>
    </row>
    <row r="92" spans="1:26" ht="15" hidden="1" customHeight="1" outlineLevel="2">
      <c r="A92" s="46" t="s">
        <v>44</v>
      </c>
      <c r="B92" s="46">
        <f>INDEX('Listor_utökad spend'!$C$2:$C$7,MATCH('Input-inköpta varor o tjänster'!$K$13,LFUindelning,0))</f>
        <v>123</v>
      </c>
      <c r="C92" s="36">
        <f t="shared" si="7"/>
        <v>3</v>
      </c>
      <c r="D92" s="46" t="b">
        <f t="shared" si="8"/>
        <v>1</v>
      </c>
      <c r="E92" s="46" t="str">
        <f t="shared" si="9"/>
        <v>2</v>
      </c>
      <c r="F92" s="46" t="str">
        <f t="shared" si="10"/>
        <v>2.1</v>
      </c>
      <c r="G92" s="46" t="str">
        <f t="shared" si="11"/>
        <v>2.1.7</v>
      </c>
      <c r="I92" s="20">
        <f t="shared" si="12"/>
        <v>-1</v>
      </c>
      <c r="J92" s="52" t="s">
        <v>119</v>
      </c>
      <c r="K92" s="47"/>
      <c r="L92" s="47"/>
      <c r="M92" s="47"/>
      <c r="O92" s="48" t="str">
        <f>IFERROR(INDEX(Utsläppsfaktorer!E:E,MATCH(CONCATENATE($J$1,$J$11,$J92),Utsläppsfaktorer!$A:$A,0)),"-")</f>
        <v>kg CO2e/SEK</v>
      </c>
      <c r="P92" s="48">
        <f>IFERROR(INDEX(Utsläppsfaktorer!F:F,MATCH(CONCATENATE($J$1,$J$11,$J92),Utsläppsfaktorer!$A:$A,0)),"-")</f>
        <v>0</v>
      </c>
      <c r="Q92" s="48">
        <f>IFERROR(INDEX(Utsläppsfaktorer!G:G,MATCH(CONCATENATE($J$1,$J$11,$J92),Utsläppsfaktorer!$A:$A,0)),"-")</f>
        <v>0</v>
      </c>
      <c r="R92" s="48">
        <f>IFERROR(INDEX(Utsläppsfaktorer!H:H,MATCH(CONCATENATE($J$1,$J$11,$J92),Utsläppsfaktorer!$A:$A,0)),"-")</f>
        <v>1.2524942033540076E-2</v>
      </c>
      <c r="S92" s="47"/>
      <c r="T92" s="47"/>
      <c r="U92" s="47"/>
      <c r="V92" s="49" t="str">
        <f t="shared" si="13"/>
        <v/>
      </c>
      <c r="W92" s="48" t="s">
        <v>45</v>
      </c>
      <c r="X92" s="50" t="str">
        <f>Data!T83</f>
        <v>-</v>
      </c>
      <c r="Y92" s="50" t="str">
        <f>Data!U83</f>
        <v>-</v>
      </c>
      <c r="Z92" s="50" t="str">
        <f>Data!V83</f>
        <v>-</v>
      </c>
    </row>
    <row r="93" spans="1:26" ht="15" hidden="1" customHeight="1" outlineLevel="2">
      <c r="A93" s="46" t="s">
        <v>44</v>
      </c>
      <c r="B93" s="46">
        <f>INDEX('Listor_utökad spend'!$C$2:$C$7,MATCH('Input-inköpta varor o tjänster'!$K$13,LFUindelning,0))</f>
        <v>123</v>
      </c>
      <c r="C93" s="36">
        <f t="shared" si="7"/>
        <v>3</v>
      </c>
      <c r="D93" s="46" t="b">
        <f t="shared" si="8"/>
        <v>1</v>
      </c>
      <c r="E93" s="46" t="str">
        <f t="shared" si="9"/>
        <v>2</v>
      </c>
      <c r="F93" s="46" t="str">
        <f t="shared" si="10"/>
        <v>2.1</v>
      </c>
      <c r="G93" s="46" t="str">
        <f t="shared" si="11"/>
        <v>2.1.8</v>
      </c>
      <c r="I93" s="20">
        <f t="shared" si="12"/>
        <v>-1</v>
      </c>
      <c r="J93" s="52" t="s">
        <v>120</v>
      </c>
      <c r="K93" s="47"/>
      <c r="L93" s="47"/>
      <c r="M93" s="47"/>
      <c r="O93" s="48" t="str">
        <f>IFERROR(INDEX(Utsläppsfaktorer!E:E,MATCH(CONCATENATE($J$1,$J$11,$J93),Utsläppsfaktorer!$A:$A,0)),"-")</f>
        <v>kg CO2e/SEK</v>
      </c>
      <c r="P93" s="48">
        <f>IFERROR(INDEX(Utsläppsfaktorer!F:F,MATCH(CONCATENATE($J$1,$J$11,$J93),Utsläppsfaktorer!$A:$A,0)),"-")</f>
        <v>0</v>
      </c>
      <c r="Q93" s="48">
        <f>IFERROR(INDEX(Utsläppsfaktorer!G:G,MATCH(CONCATENATE($J$1,$J$11,$J93),Utsläppsfaktorer!$A:$A,0)),"-")</f>
        <v>0</v>
      </c>
      <c r="R93" s="48">
        <f>IFERROR(INDEX(Utsläppsfaktorer!H:H,MATCH(CONCATENATE($J$1,$J$11,$J93),Utsläppsfaktorer!$A:$A,0)),"-")</f>
        <v>1.2524942033540076E-2</v>
      </c>
      <c r="S93" s="47"/>
      <c r="T93" s="47"/>
      <c r="U93" s="47"/>
      <c r="V93" s="49" t="str">
        <f t="shared" si="13"/>
        <v/>
      </c>
      <c r="W93" s="48" t="s">
        <v>45</v>
      </c>
      <c r="X93" s="50" t="str">
        <f>Data!T84</f>
        <v>-</v>
      </c>
      <c r="Y93" s="50" t="str">
        <f>Data!U84</f>
        <v>-</v>
      </c>
      <c r="Z93" s="50" t="str">
        <f>Data!V84</f>
        <v>-</v>
      </c>
    </row>
    <row r="94" spans="1:26" ht="15" hidden="1" customHeight="1" outlineLevel="2">
      <c r="A94" s="46" t="s">
        <v>44</v>
      </c>
      <c r="B94" s="46">
        <f>INDEX('Listor_utökad spend'!$C$2:$C$7,MATCH('Input-inköpta varor o tjänster'!$K$13,LFUindelning,0))</f>
        <v>123</v>
      </c>
      <c r="C94" s="36">
        <f t="shared" si="7"/>
        <v>3</v>
      </c>
      <c r="D94" s="46" t="b">
        <f t="shared" si="8"/>
        <v>1</v>
      </c>
      <c r="E94" s="46" t="str">
        <f t="shared" si="9"/>
        <v>2</v>
      </c>
      <c r="F94" s="46" t="str">
        <f t="shared" si="10"/>
        <v>2.1</v>
      </c>
      <c r="G94" s="46" t="str">
        <f t="shared" si="11"/>
        <v>2.1.9</v>
      </c>
      <c r="I94" s="20">
        <f t="shared" si="12"/>
        <v>-1</v>
      </c>
      <c r="J94" s="52" t="s">
        <v>121</v>
      </c>
      <c r="K94" s="47"/>
      <c r="L94" s="47"/>
      <c r="M94" s="47"/>
      <c r="O94" s="48" t="str">
        <f>IFERROR(INDEX(Utsläppsfaktorer!E:E,MATCH(CONCATENATE($J$1,$J$11,$J94),Utsläppsfaktorer!$A:$A,0)),"-")</f>
        <v>kg CO2e/SEK</v>
      </c>
      <c r="P94" s="48">
        <f>IFERROR(INDEX(Utsläppsfaktorer!F:F,MATCH(CONCATENATE($J$1,$J$11,$J94),Utsläppsfaktorer!$A:$A,0)),"-")</f>
        <v>0</v>
      </c>
      <c r="Q94" s="48">
        <f>IFERROR(INDEX(Utsläppsfaktorer!G:G,MATCH(CONCATENATE($J$1,$J$11,$J94),Utsläppsfaktorer!$A:$A,0)),"-")</f>
        <v>0</v>
      </c>
      <c r="R94" s="48">
        <f>IFERROR(INDEX(Utsläppsfaktorer!H:H,MATCH(CONCATENATE($J$1,$J$11,$J94),Utsläppsfaktorer!$A:$A,0)),"-")</f>
        <v>1.2524942033540076E-2</v>
      </c>
      <c r="S94" s="47"/>
      <c r="T94" s="47"/>
      <c r="U94" s="47"/>
      <c r="V94" s="49" t="str">
        <f t="shared" si="13"/>
        <v/>
      </c>
      <c r="W94" s="48" t="s">
        <v>45</v>
      </c>
      <c r="X94" s="50" t="str">
        <f>Data!T85</f>
        <v>-</v>
      </c>
      <c r="Y94" s="50" t="str">
        <f>Data!U85</f>
        <v>-</v>
      </c>
      <c r="Z94" s="50" t="str">
        <f>Data!V85</f>
        <v>-</v>
      </c>
    </row>
    <row r="95" spans="1:26" ht="15" hidden="1" customHeight="1" outlineLevel="2">
      <c r="A95" s="46" t="s">
        <v>44</v>
      </c>
      <c r="B95" s="46">
        <f>INDEX('Listor_utökad spend'!$C$2:$C$7,MATCH('Input-inköpta varor o tjänster'!$K$13,LFUindelning,0))</f>
        <v>123</v>
      </c>
      <c r="C95" s="36">
        <f t="shared" ref="C95:C96" si="14">IF(ISBLANK(J95),0,LEN(J95)-LEN(SUBSTITUTE(J95,".",""))+1)</f>
        <v>3</v>
      </c>
      <c r="D95" s="46" t="b">
        <f t="shared" ref="D95:D96" si="15">ISNUMBER(FIND(C95,B95))</f>
        <v>1</v>
      </c>
      <c r="E95" s="46" t="str">
        <f t="shared" ref="E95:E96" si="16">LEFT(J95,1)</f>
        <v>2</v>
      </c>
      <c r="F95" s="46" t="str">
        <f t="shared" ref="F95:F96" si="17">IF(LEN(J95)-LEN(SUBSTITUTE(J95,".",""))&gt;=1,LEFT(J95,FIND(".",J95)+1),E95)</f>
        <v>2.1</v>
      </c>
      <c r="G95" s="46" t="str">
        <f t="shared" ref="G95:G96" si="18">IF(LEN(J95)-LEN(SUBSTITUTE(J95,".",""))&gt;=2,LEFT(J95,FIND(" ",J95)-1),F95)</f>
        <v>2.1.10</v>
      </c>
      <c r="I95" s="20">
        <f t="shared" ref="I95:I96" si="19">IF(OR($K$12="Ej relevant/Kommer ej kunna rapportera",K95&lt;&gt;"",D95=FALSE),1,-1)</f>
        <v>-1</v>
      </c>
      <c r="J95" s="52" t="s">
        <v>146</v>
      </c>
      <c r="K95" s="47"/>
      <c r="L95" s="47"/>
      <c r="M95" s="47"/>
      <c r="O95" s="48" t="str">
        <f>IFERROR(INDEX(Utsläppsfaktorer!E:E,MATCH(CONCATENATE($J$1,$J$11,$J95),Utsläppsfaktorer!$A:$A,0)),"-")</f>
        <v>kg CO2e/SEK</v>
      </c>
      <c r="P95" s="48">
        <f>IFERROR(INDEX(Utsläppsfaktorer!F:F,MATCH(CONCATENATE($J$1,$J$11,$J95),Utsläppsfaktorer!$A:$A,0)),"-")</f>
        <v>0</v>
      </c>
      <c r="Q95" s="48">
        <f>IFERROR(INDEX(Utsläppsfaktorer!G:G,MATCH(CONCATENATE($J$1,$J$11,$J95),Utsläppsfaktorer!$A:$A,0)),"-")</f>
        <v>0</v>
      </c>
      <c r="R95" s="48">
        <f>IFERROR(INDEX(Utsläppsfaktorer!H:H,MATCH(CONCATENATE($J$1,$J$11,$J95),Utsläppsfaktorer!$A:$A,0)),"-")</f>
        <v>5.1116625475354435E-2</v>
      </c>
      <c r="S95" s="47"/>
      <c r="T95" s="47"/>
      <c r="U95" s="47"/>
      <c r="V95" s="49" t="str">
        <f t="shared" ref="V95:V96" si="20">IF(AND(ISBLANK(S95),ISBLANK(T95),ISBLANK(U95)),"",IF(AND(ISNUMBER(S95),ISNUMBER(T95),ISNUMBER(U95)),"","Om egen faktor matas in måste alla gula fält fyllas i "))</f>
        <v/>
      </c>
      <c r="W95" s="48" t="s">
        <v>45</v>
      </c>
      <c r="X95" s="50" t="str">
        <f>Data!T85</f>
        <v>-</v>
      </c>
      <c r="Y95" s="50" t="str">
        <f>Data!U85</f>
        <v>-</v>
      </c>
      <c r="Z95" s="50" t="str">
        <f>Data!V85</f>
        <v>-</v>
      </c>
    </row>
    <row r="96" spans="1:26" ht="15" hidden="1" customHeight="1" outlineLevel="2">
      <c r="A96" s="46" t="s">
        <v>44</v>
      </c>
      <c r="B96" s="46">
        <f>INDEX('Listor_utökad spend'!$C$2:$C$7,MATCH('Input-inköpta varor o tjänster'!$K$13,LFUindelning,0))</f>
        <v>123</v>
      </c>
      <c r="C96" s="36">
        <f t="shared" si="14"/>
        <v>3</v>
      </c>
      <c r="D96" s="46" t="b">
        <f t="shared" si="15"/>
        <v>1</v>
      </c>
      <c r="E96" s="46" t="str">
        <f t="shared" si="16"/>
        <v>2</v>
      </c>
      <c r="F96" s="46" t="str">
        <f t="shared" si="17"/>
        <v>2.1</v>
      </c>
      <c r="G96" s="46" t="str">
        <f t="shared" si="18"/>
        <v>2.1.11</v>
      </c>
      <c r="I96" s="20">
        <f t="shared" si="19"/>
        <v>-1</v>
      </c>
      <c r="J96" s="52" t="s">
        <v>147</v>
      </c>
      <c r="K96" s="47"/>
      <c r="L96" s="47"/>
      <c r="M96" s="47"/>
      <c r="O96" s="48" t="str">
        <f>IFERROR(INDEX(Utsläppsfaktorer!E:E,MATCH(CONCATENATE($J$1,$J$11,$J96),Utsläppsfaktorer!$A:$A,0)),"-")</f>
        <v>kg CO2e/SEK</v>
      </c>
      <c r="P96" s="48">
        <f>IFERROR(INDEX(Utsläppsfaktorer!F:F,MATCH(CONCATENATE($J$1,$J$11,$J96),Utsläppsfaktorer!$A:$A,0)),"-")</f>
        <v>0</v>
      </c>
      <c r="Q96" s="48">
        <f>IFERROR(INDEX(Utsläppsfaktorer!G:G,MATCH(CONCATENATE($J$1,$J$11,$J96),Utsläppsfaktorer!$A:$A,0)),"-")</f>
        <v>0</v>
      </c>
      <c r="R96" s="48">
        <f>IFERROR(INDEX(Utsläppsfaktorer!H:H,MATCH(CONCATENATE($J$1,$J$11,$J96),Utsläppsfaktorer!$A:$A,0)),"-")</f>
        <v>1.2524942033540076E-2</v>
      </c>
      <c r="S96" s="47"/>
      <c r="T96" s="47"/>
      <c r="U96" s="47"/>
      <c r="V96" s="49" t="str">
        <f t="shared" si="20"/>
        <v/>
      </c>
      <c r="W96" s="48" t="s">
        <v>45</v>
      </c>
      <c r="X96" s="50" t="str">
        <f>Data!T85</f>
        <v>-</v>
      </c>
      <c r="Y96" s="50" t="str">
        <f>Data!U85</f>
        <v>-</v>
      </c>
      <c r="Z96" s="50" t="str">
        <f>Data!V85</f>
        <v>-</v>
      </c>
    </row>
    <row r="97" spans="1:26" ht="15" hidden="1" customHeight="1" outlineLevel="2">
      <c r="A97" s="46" t="s">
        <v>44</v>
      </c>
      <c r="B97" s="46">
        <f>INDEX('Listor_utökad spend'!$C$2:$C$7,MATCH('Input-inköpta varor o tjänster'!$K$13,LFUindelning,0))</f>
        <v>123</v>
      </c>
      <c r="C97" s="36">
        <f t="shared" si="7"/>
        <v>3</v>
      </c>
      <c r="D97" s="46" t="b">
        <f t="shared" si="8"/>
        <v>1</v>
      </c>
      <c r="E97" s="46" t="str">
        <f t="shared" si="9"/>
        <v>2</v>
      </c>
      <c r="F97" s="46" t="str">
        <f t="shared" si="10"/>
        <v>2.1</v>
      </c>
      <c r="G97" s="46" t="str">
        <f t="shared" si="11"/>
        <v>2.1.98</v>
      </c>
      <c r="I97" s="20">
        <f t="shared" si="12"/>
        <v>-1</v>
      </c>
      <c r="J97" s="52" t="s">
        <v>122</v>
      </c>
      <c r="K97" s="47"/>
      <c r="L97" s="47"/>
      <c r="M97" s="47"/>
      <c r="O97" s="48" t="str">
        <f>IFERROR(INDEX(Utsläppsfaktorer!E:E,MATCH(CONCATENATE($J$1,$J$11,$J97),Utsläppsfaktorer!$A:$A,0)),"-")</f>
        <v>kg CO2e/SEK</v>
      </c>
      <c r="P97" s="48">
        <f>IFERROR(INDEX(Utsläppsfaktorer!F:F,MATCH(CONCATENATE($J$1,$J$11,$J97),Utsläppsfaktorer!$A:$A,0)),"-")</f>
        <v>0</v>
      </c>
      <c r="Q97" s="48">
        <f>IFERROR(INDEX(Utsläppsfaktorer!G:G,MATCH(CONCATENATE($J$1,$J$11,$J97),Utsläppsfaktorer!$A:$A,0)),"-")</f>
        <v>0</v>
      </c>
      <c r="R97" s="48">
        <f>IFERROR(INDEX(Utsläppsfaktorer!H:H,MATCH(CONCATENATE($J$1,$J$11,$J97),Utsläppsfaktorer!$A:$A,0)),"-")</f>
        <v>1.2524942033540076E-2</v>
      </c>
      <c r="S97" s="47"/>
      <c r="T97" s="47"/>
      <c r="U97" s="47"/>
      <c r="V97" s="49" t="str">
        <f t="shared" si="13"/>
        <v/>
      </c>
      <c r="W97" s="48" t="s">
        <v>45</v>
      </c>
      <c r="X97" s="50" t="str">
        <f>Data!T88</f>
        <v>-</v>
      </c>
      <c r="Y97" s="50" t="str">
        <f>Data!U88</f>
        <v>-</v>
      </c>
      <c r="Z97" s="50" t="str">
        <f>Data!V88</f>
        <v>-</v>
      </c>
    </row>
    <row r="98" spans="1:26" ht="15" hidden="1" customHeight="1" outlineLevel="2">
      <c r="A98" s="46" t="s">
        <v>44</v>
      </c>
      <c r="B98" s="46">
        <f>INDEX('Listor_utökad spend'!$C$2:$C$7,MATCH('Input-inköpta varor o tjänster'!$K$13,LFUindelning,0))</f>
        <v>123</v>
      </c>
      <c r="C98" s="36">
        <f t="shared" si="7"/>
        <v>3</v>
      </c>
      <c r="D98" s="46" t="b">
        <f t="shared" si="8"/>
        <v>1</v>
      </c>
      <c r="E98" s="46" t="str">
        <f t="shared" si="9"/>
        <v>2</v>
      </c>
      <c r="F98" s="46" t="str">
        <f t="shared" si="10"/>
        <v>2.1</v>
      </c>
      <c r="G98" s="46" t="str">
        <f t="shared" si="11"/>
        <v>2.1.99</v>
      </c>
      <c r="I98" s="20">
        <f t="shared" si="12"/>
        <v>-1</v>
      </c>
      <c r="J98" s="52" t="s">
        <v>123</v>
      </c>
      <c r="K98" s="47"/>
      <c r="L98" s="47"/>
      <c r="M98" s="47"/>
      <c r="O98" s="48" t="str">
        <f>IFERROR(INDEX(Utsläppsfaktorer!E:E,MATCH(CONCATENATE($J$1,$J$11,$J98),Utsläppsfaktorer!$A:$A,0)),"-")</f>
        <v>kg CO2e/SEK</v>
      </c>
      <c r="P98" s="48">
        <f>IFERROR(INDEX(Utsläppsfaktorer!F:F,MATCH(CONCATENATE($J$1,$J$11,$J98),Utsläppsfaktorer!$A:$A,0)),"-")</f>
        <v>0</v>
      </c>
      <c r="Q98" s="48">
        <f>IFERROR(INDEX(Utsläppsfaktorer!G:G,MATCH(CONCATENATE($J$1,$J$11,$J98),Utsläppsfaktorer!$A:$A,0)),"-")</f>
        <v>0</v>
      </c>
      <c r="R98" s="48">
        <f>IFERROR(INDEX(Utsläppsfaktorer!H:H,MATCH(CONCATENATE($J$1,$J$11,$J98),Utsläppsfaktorer!$A:$A,0)),"-")</f>
        <v>9.655389056454286E-3</v>
      </c>
      <c r="S98" s="47"/>
      <c r="T98" s="47"/>
      <c r="U98" s="47"/>
      <c r="V98" s="49" t="str">
        <f t="shared" si="13"/>
        <v/>
      </c>
      <c r="W98" s="48" t="s">
        <v>45</v>
      </c>
      <c r="X98" s="50" t="str">
        <f>Data!T89</f>
        <v>-</v>
      </c>
      <c r="Y98" s="50" t="str">
        <f>Data!U89</f>
        <v>-</v>
      </c>
      <c r="Z98" s="50" t="str">
        <f>Data!V89</f>
        <v>-</v>
      </c>
    </row>
    <row r="99" spans="1:26" ht="15" hidden="1" customHeight="1" outlineLevel="1">
      <c r="A99" s="46" t="s">
        <v>44</v>
      </c>
      <c r="B99" s="46">
        <f>INDEX('Listor_utökad spend'!$C$2:$C$7,MATCH('Input-inköpta varor o tjänster'!$K$13,LFUindelning,0))</f>
        <v>123</v>
      </c>
      <c r="C99" s="36">
        <f t="shared" si="7"/>
        <v>2</v>
      </c>
      <c r="D99" s="46" t="b">
        <f t="shared" si="8"/>
        <v>1</v>
      </c>
      <c r="E99" s="46" t="str">
        <f t="shared" si="9"/>
        <v>2</v>
      </c>
      <c r="F99" s="46" t="str">
        <f t="shared" si="10"/>
        <v>2.2</v>
      </c>
      <c r="G99" s="46" t="str">
        <f t="shared" si="11"/>
        <v>2.2</v>
      </c>
      <c r="I99" s="20">
        <f t="shared" si="12"/>
        <v>-1</v>
      </c>
      <c r="J99" s="51" t="s">
        <v>124</v>
      </c>
      <c r="K99" s="47"/>
      <c r="L99" s="47"/>
      <c r="M99" s="47"/>
      <c r="O99" s="48" t="str">
        <f>IFERROR(INDEX(Utsläppsfaktorer!E:E,MATCH(CONCATENATE($J$1,$J$11,$J99),Utsläppsfaktorer!$A:$A,0)),"-")</f>
        <v>kg CO2e/SEK</v>
      </c>
      <c r="P99" s="48">
        <f>IFERROR(INDEX(Utsläppsfaktorer!F:F,MATCH(CONCATENATE($J$1,$J$11,$J99),Utsläppsfaktorer!$A:$A,0)),"-")</f>
        <v>0</v>
      </c>
      <c r="Q99" s="48">
        <f>IFERROR(INDEX(Utsläppsfaktorer!G:G,MATCH(CONCATENATE($J$1,$J$11,$J99),Utsläppsfaktorer!$A:$A,0)),"-")</f>
        <v>0</v>
      </c>
      <c r="R99" s="48">
        <f>IFERROR(INDEX(Utsläppsfaktorer!H:H,MATCH(CONCATENATE($J$1,$J$11,$J99),Utsläppsfaktorer!$A:$A,0)),"-")</f>
        <v>0.10693784666291777</v>
      </c>
      <c r="S99" s="47"/>
      <c r="T99" s="47"/>
      <c r="U99" s="47"/>
      <c r="V99" s="49" t="str">
        <f t="shared" si="13"/>
        <v/>
      </c>
      <c r="W99" s="48" t="s">
        <v>45</v>
      </c>
      <c r="X99" s="50" t="str">
        <f>Data!T90</f>
        <v>-</v>
      </c>
      <c r="Y99" s="50" t="str">
        <f>Data!U90</f>
        <v>-</v>
      </c>
      <c r="Z99" s="50" t="str">
        <f>Data!V90</f>
        <v>-</v>
      </c>
    </row>
    <row r="100" spans="1:26" ht="15" hidden="1" customHeight="1" outlineLevel="2">
      <c r="A100" s="46" t="s">
        <v>44</v>
      </c>
      <c r="B100" s="46">
        <f>INDEX('Listor_utökad spend'!$C$2:$C$7,MATCH('Input-inköpta varor o tjänster'!$K$13,LFUindelning,0))</f>
        <v>123</v>
      </c>
      <c r="C100" s="36">
        <f t="shared" si="7"/>
        <v>3</v>
      </c>
      <c r="D100" s="46" t="b">
        <f t="shared" si="8"/>
        <v>1</v>
      </c>
      <c r="E100" s="46" t="str">
        <f t="shared" si="9"/>
        <v>2</v>
      </c>
      <c r="F100" s="46" t="str">
        <f t="shared" si="10"/>
        <v>2.2</v>
      </c>
      <c r="G100" s="46" t="str">
        <f t="shared" si="11"/>
        <v>2.2.1</v>
      </c>
      <c r="I100" s="20">
        <f t="shared" si="12"/>
        <v>-1</v>
      </c>
      <c r="J100" s="52" t="s">
        <v>125</v>
      </c>
      <c r="K100" s="47"/>
      <c r="L100" s="47"/>
      <c r="M100" s="47"/>
      <c r="O100" s="48" t="str">
        <f>IFERROR(INDEX(Utsläppsfaktorer!E:E,MATCH(CONCATENATE($J$1,$J$11,$J100),Utsläppsfaktorer!$A:$A,0)),"-")</f>
        <v>kg CO2e/SEK</v>
      </c>
      <c r="P100" s="48">
        <f>IFERROR(INDEX(Utsläppsfaktorer!F:F,MATCH(CONCATENATE($J$1,$J$11,$J100),Utsläppsfaktorer!$A:$A,0)),"-")</f>
        <v>0</v>
      </c>
      <c r="Q100" s="48">
        <f>IFERROR(INDEX(Utsläppsfaktorer!G:G,MATCH(CONCATENATE($J$1,$J$11,$J100),Utsläppsfaktorer!$A:$A,0)),"-")</f>
        <v>0</v>
      </c>
      <c r="R100" s="48">
        <f>IFERROR(INDEX(Utsläppsfaktorer!H:H,MATCH(CONCATENATE($J$1,$J$11,$J100),Utsläppsfaktorer!$A:$A,0)),"-")</f>
        <v>7.2283776847869616E-2</v>
      </c>
      <c r="S100" s="47"/>
      <c r="T100" s="47"/>
      <c r="U100" s="47"/>
      <c r="V100" s="49" t="str">
        <f t="shared" si="13"/>
        <v/>
      </c>
      <c r="W100" s="48" t="s">
        <v>45</v>
      </c>
      <c r="X100" s="50" t="str">
        <f>Data!T91</f>
        <v>-</v>
      </c>
      <c r="Y100" s="50" t="str">
        <f>Data!U91</f>
        <v>-</v>
      </c>
      <c r="Z100" s="50" t="str">
        <f>Data!V91</f>
        <v>-</v>
      </c>
    </row>
    <row r="101" spans="1:26" ht="15" hidden="1" customHeight="1" outlineLevel="2">
      <c r="A101" s="46" t="s">
        <v>44</v>
      </c>
      <c r="B101" s="46">
        <f>INDEX('Listor_utökad spend'!$C$2:$C$7,MATCH('Input-inköpta varor o tjänster'!$K$13,LFUindelning,0))</f>
        <v>123</v>
      </c>
      <c r="C101" s="36">
        <f t="shared" si="7"/>
        <v>3</v>
      </c>
      <c r="D101" s="46" t="b">
        <f t="shared" si="8"/>
        <v>1</v>
      </c>
      <c r="E101" s="46" t="str">
        <f t="shared" si="9"/>
        <v>2</v>
      </c>
      <c r="F101" s="46" t="str">
        <f t="shared" si="10"/>
        <v>2.2</v>
      </c>
      <c r="G101" s="46" t="str">
        <f t="shared" si="11"/>
        <v>2.2.2</v>
      </c>
      <c r="I101" s="20">
        <f t="shared" si="12"/>
        <v>-1</v>
      </c>
      <c r="J101" s="52" t="s">
        <v>126</v>
      </c>
      <c r="K101" s="47"/>
      <c r="L101" s="47"/>
      <c r="M101" s="47"/>
      <c r="O101" s="48" t="str">
        <f>IFERROR(INDEX(Utsläppsfaktorer!E:E,MATCH(CONCATENATE($J$1,$J$11,$J101),Utsläppsfaktorer!$A:$A,0)),"-")</f>
        <v>kg CO2e/SEK</v>
      </c>
      <c r="P101" s="48">
        <f>IFERROR(INDEX(Utsläppsfaktorer!F:F,MATCH(CONCATENATE($J$1,$J$11,$J101),Utsläppsfaktorer!$A:$A,0)),"-")</f>
        <v>0</v>
      </c>
      <c r="Q101" s="48">
        <f>IFERROR(INDEX(Utsläppsfaktorer!G:G,MATCH(CONCATENATE($J$1,$J$11,$J101),Utsläppsfaktorer!$A:$A,0)),"-")</f>
        <v>0</v>
      </c>
      <c r="R101" s="48">
        <f>IFERROR(INDEX(Utsläppsfaktorer!H:H,MATCH(CONCATENATE($J$1,$J$11,$J101),Utsläppsfaktorer!$A:$A,0)),"-")</f>
        <v>6.7789532656102845E-3</v>
      </c>
      <c r="S101" s="47"/>
      <c r="T101" s="47"/>
      <c r="U101" s="47"/>
      <c r="V101" s="49" t="str">
        <f t="shared" si="13"/>
        <v/>
      </c>
      <c r="W101" s="48" t="s">
        <v>45</v>
      </c>
      <c r="X101" s="50" t="str">
        <f>Data!T92</f>
        <v>-</v>
      </c>
      <c r="Y101" s="50" t="str">
        <f>Data!U92</f>
        <v>-</v>
      </c>
      <c r="Z101" s="50" t="str">
        <f>Data!V92</f>
        <v>-</v>
      </c>
    </row>
    <row r="102" spans="1:26" ht="15" hidden="1" customHeight="1" outlineLevel="2">
      <c r="A102" s="46" t="s">
        <v>44</v>
      </c>
      <c r="B102" s="46">
        <f>INDEX('Listor_utökad spend'!$C$2:$C$7,MATCH('Input-inköpta varor o tjänster'!$K$13,LFUindelning,0))</f>
        <v>123</v>
      </c>
      <c r="C102" s="36">
        <f t="shared" si="7"/>
        <v>3</v>
      </c>
      <c r="D102" s="46" t="b">
        <f t="shared" si="8"/>
        <v>1</v>
      </c>
      <c r="E102" s="46" t="str">
        <f t="shared" si="9"/>
        <v>2</v>
      </c>
      <c r="F102" s="46" t="str">
        <f t="shared" si="10"/>
        <v>2.2</v>
      </c>
      <c r="G102" s="46" t="str">
        <f t="shared" si="11"/>
        <v>2.2.3</v>
      </c>
      <c r="I102" s="20">
        <f t="shared" si="12"/>
        <v>-1</v>
      </c>
      <c r="J102" s="52" t="s">
        <v>127</v>
      </c>
      <c r="K102" s="47"/>
      <c r="L102" s="47"/>
      <c r="M102" s="47"/>
      <c r="O102" s="48" t="str">
        <f>IFERROR(INDEX(Utsläppsfaktorer!E:E,MATCH(CONCATENATE($J$1,$J$11,$J102),Utsläppsfaktorer!$A:$A,0)),"-")</f>
        <v>kg CO2e/SEK</v>
      </c>
      <c r="P102" s="48">
        <f>IFERROR(INDEX(Utsläppsfaktorer!F:F,MATCH(CONCATENATE($J$1,$J$11,$J102),Utsläppsfaktorer!$A:$A,0)),"-")</f>
        <v>0</v>
      </c>
      <c r="Q102" s="48">
        <f>IFERROR(INDEX(Utsläppsfaktorer!G:G,MATCH(CONCATENATE($J$1,$J$11,$J102),Utsläppsfaktorer!$A:$A,0)),"-")</f>
        <v>0</v>
      </c>
      <c r="R102" s="48">
        <f>IFERROR(INDEX(Utsläppsfaktorer!H:H,MATCH(CONCATENATE($J$1,$J$11,$J102),Utsläppsfaktorer!$A:$A,0)),"-")</f>
        <v>3.9180671495156243E-2</v>
      </c>
      <c r="S102" s="47"/>
      <c r="T102" s="47"/>
      <c r="U102" s="47"/>
      <c r="V102" s="49" t="str">
        <f t="shared" si="13"/>
        <v/>
      </c>
      <c r="W102" s="48" t="s">
        <v>45</v>
      </c>
      <c r="X102" s="50" t="str">
        <f>Data!T93</f>
        <v>-</v>
      </c>
      <c r="Y102" s="50" t="str">
        <f>Data!U93</f>
        <v>-</v>
      </c>
      <c r="Z102" s="50" t="str">
        <f>Data!V93</f>
        <v>-</v>
      </c>
    </row>
    <row r="103" spans="1:26" ht="15" hidden="1" customHeight="1" outlineLevel="2">
      <c r="A103" s="46" t="s">
        <v>44</v>
      </c>
      <c r="B103" s="46">
        <f>INDEX('Listor_utökad spend'!$C$2:$C$7,MATCH('Input-inköpta varor o tjänster'!$K$13,LFUindelning,0))</f>
        <v>123</v>
      </c>
      <c r="C103" s="36">
        <f t="shared" si="7"/>
        <v>3</v>
      </c>
      <c r="D103" s="46" t="b">
        <f t="shared" si="8"/>
        <v>1</v>
      </c>
      <c r="E103" s="46" t="str">
        <f t="shared" si="9"/>
        <v>2</v>
      </c>
      <c r="F103" s="46" t="str">
        <f t="shared" si="10"/>
        <v>2.2</v>
      </c>
      <c r="G103" s="46" t="str">
        <f t="shared" si="11"/>
        <v>2.2.4</v>
      </c>
      <c r="I103" s="20">
        <f t="shared" si="12"/>
        <v>-1</v>
      </c>
      <c r="J103" s="52" t="s">
        <v>128</v>
      </c>
      <c r="K103" s="47"/>
      <c r="L103" s="47"/>
      <c r="M103" s="47"/>
      <c r="O103" s="48" t="str">
        <f>IFERROR(INDEX(Utsläppsfaktorer!E:E,MATCH(CONCATENATE($J$1,$J$11,$J103),Utsläppsfaktorer!$A:$A,0)),"-")</f>
        <v>kg CO2e/SEK</v>
      </c>
      <c r="P103" s="48">
        <f>IFERROR(INDEX(Utsläppsfaktorer!F:F,MATCH(CONCATENATE($J$1,$J$11,$J103),Utsläppsfaktorer!$A:$A,0)),"-")</f>
        <v>0</v>
      </c>
      <c r="Q103" s="48">
        <f>IFERROR(INDEX(Utsläppsfaktorer!G:G,MATCH(CONCATENATE($J$1,$J$11,$J103),Utsläppsfaktorer!$A:$A,0)),"-")</f>
        <v>0</v>
      </c>
      <c r="R103" s="48">
        <f>IFERROR(INDEX(Utsläppsfaktorer!H:H,MATCH(CONCATENATE($J$1,$J$11,$J103),Utsläppsfaktorer!$A:$A,0)),"-")</f>
        <v>0.47475599026252258</v>
      </c>
      <c r="S103" s="47"/>
      <c r="T103" s="47"/>
      <c r="U103" s="47"/>
      <c r="V103" s="49" t="str">
        <f t="shared" si="13"/>
        <v/>
      </c>
      <c r="W103" s="48" t="s">
        <v>45</v>
      </c>
      <c r="X103" s="50" t="str">
        <f>Data!T94</f>
        <v>-</v>
      </c>
      <c r="Y103" s="50" t="str">
        <f>Data!U94</f>
        <v>-</v>
      </c>
      <c r="Z103" s="50" t="str">
        <f>Data!V94</f>
        <v>-</v>
      </c>
    </row>
    <row r="104" spans="1:26" ht="15" hidden="1" customHeight="1" outlineLevel="2">
      <c r="A104" s="46" t="s">
        <v>44</v>
      </c>
      <c r="B104" s="46">
        <f>INDEX('Listor_utökad spend'!$C$2:$C$7,MATCH('Input-inköpta varor o tjänster'!$K$13,LFUindelning,0))</f>
        <v>123</v>
      </c>
      <c r="C104" s="36">
        <f t="shared" si="7"/>
        <v>3</v>
      </c>
      <c r="D104" s="46" t="b">
        <f t="shared" si="8"/>
        <v>1</v>
      </c>
      <c r="E104" s="46" t="str">
        <f t="shared" si="9"/>
        <v>2</v>
      </c>
      <c r="F104" s="46" t="str">
        <f t="shared" si="10"/>
        <v>2.2</v>
      </c>
      <c r="G104" s="46" t="str">
        <f t="shared" si="11"/>
        <v>2.2.5</v>
      </c>
      <c r="I104" s="20">
        <f t="shared" si="12"/>
        <v>-1</v>
      </c>
      <c r="J104" s="52" t="s">
        <v>129</v>
      </c>
      <c r="K104" s="47"/>
      <c r="L104" s="47"/>
      <c r="M104" s="47"/>
      <c r="O104" s="48" t="str">
        <f>IFERROR(INDEX(Utsläppsfaktorer!E:E,MATCH(CONCATENATE($J$1,$J$11,$J104),Utsläppsfaktorer!$A:$A,0)),"-")</f>
        <v>kg CO2e/SEK</v>
      </c>
      <c r="P104" s="48">
        <f>IFERROR(INDEX(Utsläppsfaktorer!F:F,MATCH(CONCATENATE($J$1,$J$11,$J104),Utsläppsfaktorer!$A:$A,0)),"-")</f>
        <v>0</v>
      </c>
      <c r="Q104" s="48">
        <f>IFERROR(INDEX(Utsläppsfaktorer!G:G,MATCH(CONCATENATE($J$1,$J$11,$J104),Utsläppsfaktorer!$A:$A,0)),"-")</f>
        <v>0</v>
      </c>
      <c r="R104" s="48">
        <f>IFERROR(INDEX(Utsläppsfaktorer!H:H,MATCH(CONCATENATE($J$1,$J$11,$J104),Utsläppsfaktorer!$A:$A,0)),"-")</f>
        <v>2.2821298500398421E-2</v>
      </c>
      <c r="S104" s="47"/>
      <c r="T104" s="47"/>
      <c r="U104" s="47"/>
      <c r="V104" s="49" t="str">
        <f t="shared" si="13"/>
        <v/>
      </c>
      <c r="W104" s="48" t="s">
        <v>45</v>
      </c>
      <c r="X104" s="50" t="str">
        <f>Data!T95</f>
        <v>-</v>
      </c>
      <c r="Y104" s="50" t="str">
        <f>Data!U95</f>
        <v>-</v>
      </c>
      <c r="Z104" s="50" t="str">
        <f>Data!V95</f>
        <v>-</v>
      </c>
    </row>
    <row r="105" spans="1:26" ht="15" hidden="1" customHeight="1" outlineLevel="2">
      <c r="A105" s="46" t="s">
        <v>44</v>
      </c>
      <c r="B105" s="46">
        <f>INDEX('Listor_utökad spend'!$C$2:$C$7,MATCH('Input-inköpta varor o tjänster'!$K$13,LFUindelning,0))</f>
        <v>123</v>
      </c>
      <c r="C105" s="36">
        <f t="shared" si="7"/>
        <v>3</v>
      </c>
      <c r="D105" s="46" t="b">
        <f t="shared" si="8"/>
        <v>1</v>
      </c>
      <c r="E105" s="46" t="str">
        <f t="shared" si="9"/>
        <v>2</v>
      </c>
      <c r="F105" s="46" t="str">
        <f t="shared" si="10"/>
        <v>2.2</v>
      </c>
      <c r="G105" s="46" t="str">
        <f t="shared" si="11"/>
        <v>2.2.6</v>
      </c>
      <c r="I105" s="20">
        <f t="shared" si="12"/>
        <v>-1</v>
      </c>
      <c r="J105" s="52" t="s">
        <v>130</v>
      </c>
      <c r="K105" s="47"/>
      <c r="L105" s="47"/>
      <c r="M105" s="47"/>
      <c r="O105" s="48" t="str">
        <f>IFERROR(INDEX(Utsläppsfaktorer!E:E,MATCH(CONCATENATE($J$1,$J$11,$J105),Utsläppsfaktorer!$A:$A,0)),"-")</f>
        <v>kg CO2e/SEK</v>
      </c>
      <c r="P105" s="48">
        <f>IFERROR(INDEX(Utsläppsfaktorer!F:F,MATCH(CONCATENATE($J$1,$J$11,$J105),Utsläppsfaktorer!$A:$A,0)),"-")</f>
        <v>0</v>
      </c>
      <c r="Q105" s="48">
        <f>IFERROR(INDEX(Utsläppsfaktorer!G:G,MATCH(CONCATENATE($J$1,$J$11,$J105),Utsläppsfaktorer!$A:$A,0)),"-")</f>
        <v>0</v>
      </c>
      <c r="R105" s="48">
        <f>IFERROR(INDEX(Utsläppsfaktorer!H:H,MATCH(CONCATENATE($J$1,$J$11,$J105),Utsläppsfaktorer!$A:$A,0)),"-")</f>
        <v>6.0460459420997592E-2</v>
      </c>
      <c r="S105" s="47"/>
      <c r="T105" s="47"/>
      <c r="U105" s="47"/>
      <c r="V105" s="49" t="str">
        <f t="shared" si="13"/>
        <v/>
      </c>
      <c r="W105" s="48" t="s">
        <v>45</v>
      </c>
      <c r="X105" s="50" t="str">
        <f>Data!T96</f>
        <v>-</v>
      </c>
      <c r="Y105" s="50" t="str">
        <f>Data!U96</f>
        <v>-</v>
      </c>
      <c r="Z105" s="50" t="str">
        <f>Data!V96</f>
        <v>-</v>
      </c>
    </row>
    <row r="106" spans="1:26" ht="15" hidden="1" customHeight="1" outlineLevel="2">
      <c r="A106" s="46" t="s">
        <v>44</v>
      </c>
      <c r="B106" s="46">
        <f>INDEX('Listor_utökad spend'!$C$2:$C$7,MATCH('Input-inköpta varor o tjänster'!$K$13,LFUindelning,0))</f>
        <v>123</v>
      </c>
      <c r="C106" s="36">
        <f t="shared" si="7"/>
        <v>3</v>
      </c>
      <c r="D106" s="46" t="b">
        <f t="shared" si="8"/>
        <v>1</v>
      </c>
      <c r="E106" s="46" t="str">
        <f t="shared" si="9"/>
        <v>2</v>
      </c>
      <c r="F106" s="46" t="str">
        <f t="shared" si="10"/>
        <v>2.2</v>
      </c>
      <c r="G106" s="46" t="str">
        <f t="shared" si="11"/>
        <v>2.2.99</v>
      </c>
      <c r="I106" s="20">
        <f t="shared" si="12"/>
        <v>-1</v>
      </c>
      <c r="J106" s="52" t="s">
        <v>131</v>
      </c>
      <c r="K106" s="47"/>
      <c r="L106" s="47"/>
      <c r="M106" s="47"/>
      <c r="O106" s="48" t="str">
        <f>IFERROR(INDEX(Utsläppsfaktorer!E:E,MATCH(CONCATENATE($J$1,$J$11,$J106),Utsläppsfaktorer!$A:$A,0)),"-")</f>
        <v>kg CO2e/SEK</v>
      </c>
      <c r="P106" s="48">
        <f>IFERROR(INDEX(Utsläppsfaktorer!F:F,MATCH(CONCATENATE($J$1,$J$11,$J106),Utsläppsfaktorer!$A:$A,0)),"-")</f>
        <v>0</v>
      </c>
      <c r="Q106" s="48">
        <f>IFERROR(INDEX(Utsläppsfaktorer!G:G,MATCH(CONCATENATE($J$1,$J$11,$J106),Utsläppsfaktorer!$A:$A,0)),"-")</f>
        <v>0</v>
      </c>
      <c r="R106" s="48">
        <f>IFERROR(INDEX(Utsläppsfaktorer!H:H,MATCH(CONCATENATE($J$1,$J$11,$J106),Utsläppsfaktorer!$A:$A,0)),"-")</f>
        <v>7.2283776847869616E-2</v>
      </c>
      <c r="S106" s="47"/>
      <c r="T106" s="47"/>
      <c r="U106" s="47"/>
      <c r="V106" s="49" t="str">
        <f t="shared" si="13"/>
        <v/>
      </c>
      <c r="W106" s="48" t="s">
        <v>45</v>
      </c>
      <c r="X106" s="50" t="str">
        <f>Data!T97</f>
        <v>-</v>
      </c>
      <c r="Y106" s="50" t="str">
        <f>Data!U97</f>
        <v>-</v>
      </c>
      <c r="Z106" s="50" t="str">
        <f>Data!V97</f>
        <v>-</v>
      </c>
    </row>
    <row r="107" spans="1:26" ht="15" hidden="1" customHeight="1" outlineLevel="1">
      <c r="A107" s="46" t="s">
        <v>44</v>
      </c>
      <c r="B107" s="46">
        <f>INDEX('Listor_utökad spend'!$C$2:$C$7,MATCH('Input-inköpta varor o tjänster'!$K$13,LFUindelning,0))</f>
        <v>123</v>
      </c>
      <c r="C107" s="36">
        <f t="shared" si="7"/>
        <v>2</v>
      </c>
      <c r="D107" s="46" t="b">
        <f t="shared" si="8"/>
        <v>1</v>
      </c>
      <c r="E107" s="46" t="str">
        <f t="shared" si="9"/>
        <v>2</v>
      </c>
      <c r="F107" s="46" t="str">
        <f t="shared" si="10"/>
        <v>2.3</v>
      </c>
      <c r="G107" s="46" t="str">
        <f t="shared" si="11"/>
        <v>2.3</v>
      </c>
      <c r="I107" s="20">
        <f t="shared" si="12"/>
        <v>-1</v>
      </c>
      <c r="J107" s="51" t="s">
        <v>132</v>
      </c>
      <c r="K107" s="47"/>
      <c r="L107" s="47"/>
      <c r="M107" s="47"/>
      <c r="O107" s="48" t="str">
        <f>IFERROR(INDEX(Utsläppsfaktorer!E:E,MATCH(CONCATENATE($J$1,$J$11,$J107),Utsläppsfaktorer!$A:$A,0)),"-")</f>
        <v>kg CO2e/SEK</v>
      </c>
      <c r="P107" s="48">
        <f>IFERROR(INDEX(Utsläppsfaktorer!F:F,MATCH(CONCATENATE($J$1,$J$11,$J107),Utsläppsfaktorer!$A:$A,0)),"-")</f>
        <v>0</v>
      </c>
      <c r="Q107" s="48">
        <f>IFERROR(INDEX(Utsläppsfaktorer!G:G,MATCH(CONCATENATE($J$1,$J$11,$J107),Utsläppsfaktorer!$A:$A,0)),"-")</f>
        <v>0</v>
      </c>
      <c r="R107" s="48">
        <f>IFERROR(INDEX(Utsläppsfaktorer!H:H,MATCH(CONCATENATE($J$1,$J$11,$J107),Utsläppsfaktorer!$A:$A,0)),"-")</f>
        <v>9.5955084620784198E-3</v>
      </c>
      <c r="S107" s="47"/>
      <c r="T107" s="47"/>
      <c r="U107" s="47"/>
      <c r="V107" s="49" t="str">
        <f t="shared" si="13"/>
        <v/>
      </c>
      <c r="W107" s="48" t="s">
        <v>45</v>
      </c>
      <c r="X107" s="50" t="str">
        <f>Data!T98</f>
        <v>-</v>
      </c>
      <c r="Y107" s="50" t="str">
        <f>Data!U98</f>
        <v>-</v>
      </c>
      <c r="Z107" s="50" t="str">
        <f>Data!V98</f>
        <v>-</v>
      </c>
    </row>
    <row r="108" spans="1:26" ht="15" hidden="1" customHeight="1" outlineLevel="2">
      <c r="A108" s="46" t="s">
        <v>44</v>
      </c>
      <c r="B108" s="46">
        <f>INDEX('Listor_utökad spend'!$C$2:$C$7,MATCH('Input-inköpta varor o tjänster'!$K$13,LFUindelning,0))</f>
        <v>123</v>
      </c>
      <c r="C108" s="36">
        <f t="shared" si="7"/>
        <v>3</v>
      </c>
      <c r="D108" s="46" t="b">
        <f t="shared" si="8"/>
        <v>1</v>
      </c>
      <c r="E108" s="46" t="str">
        <f t="shared" si="9"/>
        <v>2</v>
      </c>
      <c r="F108" s="46" t="str">
        <f t="shared" si="10"/>
        <v>2.3</v>
      </c>
      <c r="G108" s="46" t="str">
        <f t="shared" si="11"/>
        <v>2.3.1</v>
      </c>
      <c r="I108" s="20">
        <f t="shared" si="12"/>
        <v>-1</v>
      </c>
      <c r="J108" s="52" t="s">
        <v>133</v>
      </c>
      <c r="K108" s="47"/>
      <c r="L108" s="47"/>
      <c r="M108" s="47"/>
      <c r="O108" s="48" t="str">
        <f>IFERROR(INDEX(Utsläppsfaktorer!E:E,MATCH(CONCATENATE($J$1,$J$11,$J108),Utsläppsfaktorer!$A:$A,0)),"-")</f>
        <v>kg CO2e/SEK</v>
      </c>
      <c r="P108" s="48">
        <f>IFERROR(INDEX(Utsläppsfaktorer!F:F,MATCH(CONCATENATE($J$1,$J$11,$J108),Utsläppsfaktorer!$A:$A,0)),"-")</f>
        <v>0</v>
      </c>
      <c r="Q108" s="48">
        <f>IFERROR(INDEX(Utsläppsfaktorer!G:G,MATCH(CONCATENATE($J$1,$J$11,$J108),Utsläppsfaktorer!$A:$A,0)),"-")</f>
        <v>0</v>
      </c>
      <c r="R108" s="48">
        <f>IFERROR(INDEX(Utsläppsfaktorer!H:H,MATCH(CONCATENATE($J$1,$J$11,$J108),Utsläppsfaktorer!$A:$A,0)),"-")</f>
        <v>9.5955084620784198E-3</v>
      </c>
      <c r="S108" s="47"/>
      <c r="T108" s="47"/>
      <c r="U108" s="47"/>
      <c r="V108" s="49" t="str">
        <f t="shared" si="13"/>
        <v/>
      </c>
      <c r="W108" s="48" t="s">
        <v>45</v>
      </c>
      <c r="X108" s="50" t="str">
        <f>Data!T99</f>
        <v>-</v>
      </c>
      <c r="Y108" s="50" t="str">
        <f>Data!U99</f>
        <v>-</v>
      </c>
      <c r="Z108" s="50" t="str">
        <f>Data!V99</f>
        <v>-</v>
      </c>
    </row>
    <row r="109" spans="1:26" ht="15" hidden="1" customHeight="1" outlineLevel="2">
      <c r="A109" s="46" t="s">
        <v>44</v>
      </c>
      <c r="B109" s="46">
        <f>INDEX('Listor_utökad spend'!$C$2:$C$7,MATCH('Input-inköpta varor o tjänster'!$K$13,LFUindelning,0))</f>
        <v>123</v>
      </c>
      <c r="C109" s="36">
        <f t="shared" si="7"/>
        <v>3</v>
      </c>
      <c r="D109" s="46" t="b">
        <f t="shared" si="8"/>
        <v>1</v>
      </c>
      <c r="E109" s="46" t="str">
        <f t="shared" si="9"/>
        <v>2</v>
      </c>
      <c r="F109" s="46" t="str">
        <f t="shared" si="10"/>
        <v>2.3</v>
      </c>
      <c r="G109" s="46" t="str">
        <f t="shared" si="11"/>
        <v>2.3.99</v>
      </c>
      <c r="I109" s="20">
        <f t="shared" si="12"/>
        <v>-1</v>
      </c>
      <c r="J109" s="52" t="s">
        <v>134</v>
      </c>
      <c r="K109" s="47"/>
      <c r="L109" s="47"/>
      <c r="M109" s="47"/>
      <c r="O109" s="48" t="str">
        <f>IFERROR(INDEX(Utsläppsfaktorer!E:E,MATCH(CONCATENATE($J$1,$J$11,$J109),Utsläppsfaktorer!$A:$A,0)),"-")</f>
        <v>kg CO2e/SEK</v>
      </c>
      <c r="P109" s="48">
        <f>IFERROR(INDEX(Utsläppsfaktorer!F:F,MATCH(CONCATENATE($J$1,$J$11,$J109),Utsläppsfaktorer!$A:$A,0)),"-")</f>
        <v>0</v>
      </c>
      <c r="Q109" s="48">
        <f>IFERROR(INDEX(Utsläppsfaktorer!G:G,MATCH(CONCATENATE($J$1,$J$11,$J109),Utsläppsfaktorer!$A:$A,0)),"-")</f>
        <v>0</v>
      </c>
      <c r="R109" s="48">
        <f>IFERROR(INDEX(Utsläppsfaktorer!H:H,MATCH(CONCATENATE($J$1,$J$11,$J109),Utsläppsfaktorer!$A:$A,0)),"-")</f>
        <v>9.5955084620784198E-3</v>
      </c>
      <c r="S109" s="47"/>
      <c r="T109" s="47"/>
      <c r="U109" s="47"/>
      <c r="V109" s="49" t="str">
        <f t="shared" si="13"/>
        <v/>
      </c>
      <c r="W109" s="48" t="s">
        <v>45</v>
      </c>
      <c r="X109" s="50" t="str">
        <f>Data!T100</f>
        <v>-</v>
      </c>
      <c r="Y109" s="50" t="str">
        <f>Data!U100</f>
        <v>-</v>
      </c>
      <c r="Z109" s="50" t="str">
        <f>Data!V100</f>
        <v>-</v>
      </c>
    </row>
    <row r="110" spans="1:26" ht="15" hidden="1" customHeight="1" outlineLevel="1">
      <c r="A110" s="46" t="s">
        <v>44</v>
      </c>
      <c r="B110" s="46">
        <f>INDEX('Listor_utökad spend'!$C$2:$C$7,MATCH('Input-inköpta varor o tjänster'!$K$13,LFUindelning,0))</f>
        <v>123</v>
      </c>
      <c r="C110" s="36">
        <f t="shared" si="7"/>
        <v>2</v>
      </c>
      <c r="D110" s="46" t="b">
        <f t="shared" si="8"/>
        <v>1</v>
      </c>
      <c r="E110" s="46" t="str">
        <f t="shared" si="9"/>
        <v>2</v>
      </c>
      <c r="F110" s="46" t="str">
        <f t="shared" si="10"/>
        <v>2.4</v>
      </c>
      <c r="G110" s="46" t="str">
        <f t="shared" si="11"/>
        <v>2.4</v>
      </c>
      <c r="I110" s="20">
        <f t="shared" si="12"/>
        <v>-1</v>
      </c>
      <c r="J110" s="51" t="s">
        <v>135</v>
      </c>
      <c r="K110" s="47"/>
      <c r="L110" s="47"/>
      <c r="M110" s="47"/>
      <c r="O110" s="48" t="str">
        <f>IFERROR(INDEX(Utsläppsfaktorer!E:E,MATCH(CONCATENATE($J$1,$J$11,$J110),Utsläppsfaktorer!$A:$A,0)),"-")</f>
        <v>kg CO2e/SEK</v>
      </c>
      <c r="P110" s="48">
        <f>IFERROR(INDEX(Utsläppsfaktorer!F:F,MATCH(CONCATENATE($J$1,$J$11,$J110),Utsläppsfaktorer!$A:$A,0)),"-")</f>
        <v>0</v>
      </c>
      <c r="Q110" s="48">
        <f>IFERROR(INDEX(Utsläppsfaktorer!G:G,MATCH(CONCATENATE($J$1,$J$11,$J110),Utsläppsfaktorer!$A:$A,0)),"-")</f>
        <v>0</v>
      </c>
      <c r="R110" s="48">
        <f>IFERROR(INDEX(Utsläppsfaktorer!H:H,MATCH(CONCATENATE($J$1,$J$11,$J110),Utsläppsfaktorer!$A:$A,0)),"-")</f>
        <v>0.10174978228935319</v>
      </c>
      <c r="S110" s="47"/>
      <c r="T110" s="47"/>
      <c r="U110" s="47"/>
      <c r="V110" s="49" t="str">
        <f t="shared" si="13"/>
        <v/>
      </c>
      <c r="W110" s="48" t="s">
        <v>45</v>
      </c>
      <c r="X110" s="50" t="str">
        <f>Data!T101</f>
        <v>-</v>
      </c>
      <c r="Y110" s="50" t="str">
        <f>Data!U101</f>
        <v>-</v>
      </c>
      <c r="Z110" s="50" t="str">
        <f>Data!V101</f>
        <v>-</v>
      </c>
    </row>
    <row r="111" spans="1:26" ht="15" hidden="1" customHeight="1" outlineLevel="2">
      <c r="A111" s="46" t="s">
        <v>44</v>
      </c>
      <c r="B111" s="46">
        <f>INDEX('Listor_utökad spend'!$C$2:$C$7,MATCH('Input-inköpta varor o tjänster'!$K$13,LFUindelning,0))</f>
        <v>123</v>
      </c>
      <c r="C111" s="36">
        <f t="shared" si="7"/>
        <v>3</v>
      </c>
      <c r="D111" s="46" t="b">
        <f t="shared" si="8"/>
        <v>1</v>
      </c>
      <c r="E111" s="46" t="str">
        <f t="shared" si="9"/>
        <v>2</v>
      </c>
      <c r="F111" s="46" t="str">
        <f t="shared" si="10"/>
        <v>2.4</v>
      </c>
      <c r="G111" s="46" t="str">
        <f t="shared" si="11"/>
        <v>2.4.1</v>
      </c>
      <c r="I111" s="20">
        <f t="shared" si="12"/>
        <v>-1</v>
      </c>
      <c r="J111" s="52" t="s">
        <v>136</v>
      </c>
      <c r="K111" s="47"/>
      <c r="L111" s="47"/>
      <c r="M111" s="47"/>
      <c r="O111" s="48" t="str">
        <f>IFERROR(INDEX(Utsläppsfaktorer!E:E,MATCH(CONCATENATE($J$1,$J$11,$J111),Utsläppsfaktorer!$A:$A,0)),"-")</f>
        <v>kg CO2e/SEK</v>
      </c>
      <c r="P111" s="48">
        <f>IFERROR(INDEX(Utsläppsfaktorer!F:F,MATCH(CONCATENATE($J$1,$J$11,$J111),Utsläppsfaktorer!$A:$A,0)),"-")</f>
        <v>0</v>
      </c>
      <c r="Q111" s="48">
        <f>IFERROR(INDEX(Utsläppsfaktorer!G:G,MATCH(CONCATENATE($J$1,$J$11,$J111),Utsläppsfaktorer!$A:$A,0)),"-")</f>
        <v>0</v>
      </c>
      <c r="R111" s="48">
        <f>IFERROR(INDEX(Utsläppsfaktorer!H:H,MATCH(CONCATENATE($J$1,$J$11,$J111),Utsläppsfaktorer!$A:$A,0)),"-")</f>
        <v>0.26170070439797216</v>
      </c>
      <c r="S111" s="47"/>
      <c r="T111" s="47"/>
      <c r="U111" s="47"/>
      <c r="V111" s="49" t="str">
        <f t="shared" si="13"/>
        <v/>
      </c>
      <c r="W111" s="48" t="s">
        <v>45</v>
      </c>
      <c r="X111" s="50" t="str">
        <f>Data!T102</f>
        <v>-</v>
      </c>
      <c r="Y111" s="50" t="str">
        <f>Data!U102</f>
        <v>-</v>
      </c>
      <c r="Z111" s="50" t="str">
        <f>Data!V102</f>
        <v>-</v>
      </c>
    </row>
    <row r="112" spans="1:26" ht="15" hidden="1" customHeight="1" outlineLevel="2">
      <c r="A112" s="46" t="s">
        <v>44</v>
      </c>
      <c r="B112" s="46">
        <f>INDEX('Listor_utökad spend'!$C$2:$C$7,MATCH('Input-inköpta varor o tjänster'!$K$13,LFUindelning,0))</f>
        <v>123</v>
      </c>
      <c r="C112" s="36">
        <f t="shared" si="7"/>
        <v>3</v>
      </c>
      <c r="D112" s="46" t="b">
        <f t="shared" si="8"/>
        <v>1</v>
      </c>
      <c r="E112" s="46" t="str">
        <f t="shared" si="9"/>
        <v>2</v>
      </c>
      <c r="F112" s="46" t="str">
        <f t="shared" si="10"/>
        <v>2.4</v>
      </c>
      <c r="G112" s="46" t="str">
        <f t="shared" si="11"/>
        <v>2.4.2</v>
      </c>
      <c r="I112" s="20">
        <f t="shared" si="12"/>
        <v>-1</v>
      </c>
      <c r="J112" s="52" t="s">
        <v>137</v>
      </c>
      <c r="K112" s="47"/>
      <c r="L112" s="47"/>
      <c r="M112" s="47"/>
      <c r="O112" s="48" t="str">
        <f>IFERROR(INDEX(Utsläppsfaktorer!E:E,MATCH(CONCATENATE($J$1,$J$11,$J112),Utsläppsfaktorer!$A:$A,0)),"-")</f>
        <v>kg CO2e/SEK</v>
      </c>
      <c r="P112" s="48">
        <f>IFERROR(INDEX(Utsläppsfaktorer!F:F,MATCH(CONCATENATE($J$1,$J$11,$J112),Utsläppsfaktorer!$A:$A,0)),"-")</f>
        <v>0</v>
      </c>
      <c r="Q112" s="48">
        <f>IFERROR(INDEX(Utsläppsfaktorer!G:G,MATCH(CONCATENATE($J$1,$J$11,$J112),Utsläppsfaktorer!$A:$A,0)),"-")</f>
        <v>0</v>
      </c>
      <c r="R112" s="48">
        <f>IFERROR(INDEX(Utsläppsfaktorer!H:H,MATCH(CONCATENATE($J$1,$J$11,$J112),Utsläppsfaktorer!$A:$A,0)),"-")</f>
        <v>9.8297334030796241E-2</v>
      </c>
      <c r="S112" s="47"/>
      <c r="T112" s="47"/>
      <c r="U112" s="47"/>
      <c r="V112" s="49" t="str">
        <f t="shared" si="13"/>
        <v/>
      </c>
      <c r="W112" s="48" t="s">
        <v>45</v>
      </c>
      <c r="X112" s="50" t="str">
        <f>Data!T103</f>
        <v>-</v>
      </c>
      <c r="Y112" s="50" t="str">
        <f>Data!U103</f>
        <v>-</v>
      </c>
      <c r="Z112" s="50" t="str">
        <f>Data!V103</f>
        <v>-</v>
      </c>
    </row>
    <row r="113" spans="1:26" ht="15" hidden="1" customHeight="1" outlineLevel="2">
      <c r="A113" s="46" t="s">
        <v>44</v>
      </c>
      <c r="B113" s="46">
        <f>INDEX('Listor_utökad spend'!$C$2:$C$7,MATCH('Input-inköpta varor o tjänster'!$K$13,LFUindelning,0))</f>
        <v>123</v>
      </c>
      <c r="C113" s="36">
        <f t="shared" si="7"/>
        <v>3</v>
      </c>
      <c r="D113" s="46" t="b">
        <f t="shared" si="8"/>
        <v>1</v>
      </c>
      <c r="E113" s="46" t="str">
        <f t="shared" si="9"/>
        <v>2</v>
      </c>
      <c r="F113" s="46" t="str">
        <f t="shared" si="10"/>
        <v>2.4</v>
      </c>
      <c r="G113" s="46" t="str">
        <f t="shared" si="11"/>
        <v>2.4.3</v>
      </c>
      <c r="I113" s="20">
        <f t="shared" si="12"/>
        <v>-1</v>
      </c>
      <c r="J113" s="52" t="s">
        <v>138</v>
      </c>
      <c r="K113" s="47"/>
      <c r="L113" s="47"/>
      <c r="M113" s="47"/>
      <c r="O113" s="48" t="str">
        <f>IFERROR(INDEX(Utsläppsfaktorer!E:E,MATCH(CONCATENATE($J$1,$J$11,$J113),Utsläppsfaktorer!$A:$A,0)),"-")</f>
        <v>kg CO2e/SEK</v>
      </c>
      <c r="P113" s="48">
        <f>IFERROR(INDEX(Utsläppsfaktorer!F:F,MATCH(CONCATENATE($J$1,$J$11,$J113),Utsläppsfaktorer!$A:$A,0)),"-")</f>
        <v>0</v>
      </c>
      <c r="Q113" s="48">
        <f>IFERROR(INDEX(Utsläppsfaktorer!G:G,MATCH(CONCATENATE($J$1,$J$11,$J113),Utsläppsfaktorer!$A:$A,0)),"-")</f>
        <v>0</v>
      </c>
      <c r="R113" s="48">
        <f>IFERROR(INDEX(Utsläppsfaktorer!H:H,MATCH(CONCATENATE($J$1,$J$11,$J113),Utsläppsfaktorer!$A:$A,0)),"-")</f>
        <v>4.9583624339332479E-2</v>
      </c>
      <c r="S113" s="47"/>
      <c r="T113" s="47"/>
      <c r="U113" s="47"/>
      <c r="V113" s="49" t="str">
        <f t="shared" si="13"/>
        <v/>
      </c>
      <c r="W113" s="48" t="s">
        <v>45</v>
      </c>
      <c r="X113" s="50" t="str">
        <f>Data!T104</f>
        <v>-</v>
      </c>
      <c r="Y113" s="50" t="str">
        <f>Data!U104</f>
        <v>-</v>
      </c>
      <c r="Z113" s="50" t="str">
        <f>Data!V104</f>
        <v>-</v>
      </c>
    </row>
    <row r="114" spans="1:26" ht="15" hidden="1" customHeight="1" outlineLevel="2">
      <c r="A114" s="46" t="s">
        <v>44</v>
      </c>
      <c r="B114" s="46">
        <f>INDEX('Listor_utökad spend'!$C$2:$C$7,MATCH('Input-inköpta varor o tjänster'!$K$13,LFUindelning,0))</f>
        <v>123</v>
      </c>
      <c r="C114" s="36">
        <f t="shared" si="7"/>
        <v>3</v>
      </c>
      <c r="D114" s="46" t="b">
        <f t="shared" si="8"/>
        <v>1</v>
      </c>
      <c r="E114" s="46" t="str">
        <f t="shared" si="9"/>
        <v>2</v>
      </c>
      <c r="F114" s="46" t="str">
        <f t="shared" si="10"/>
        <v>2.4</v>
      </c>
      <c r="G114" s="46" t="str">
        <f t="shared" si="11"/>
        <v>2.4.4</v>
      </c>
      <c r="I114" s="20">
        <f t="shared" si="12"/>
        <v>-1</v>
      </c>
      <c r="J114" s="52" t="s">
        <v>139</v>
      </c>
      <c r="K114" s="47"/>
      <c r="L114" s="47"/>
      <c r="M114" s="47"/>
      <c r="O114" s="48" t="str">
        <f>IFERROR(INDEX(Utsläppsfaktorer!E:E,MATCH(CONCATENATE($J$1,$J$11,$J114),Utsläppsfaktorer!$A:$A,0)),"-")</f>
        <v>kg CO2e/SEK</v>
      </c>
      <c r="P114" s="48">
        <f>IFERROR(INDEX(Utsläppsfaktorer!F:F,MATCH(CONCATENATE($J$1,$J$11,$J114),Utsläppsfaktorer!$A:$A,0)),"-")</f>
        <v>0</v>
      </c>
      <c r="Q114" s="48">
        <f>IFERROR(INDEX(Utsläppsfaktorer!G:G,MATCH(CONCATENATE($J$1,$J$11,$J114),Utsläppsfaktorer!$A:$A,0)),"-")</f>
        <v>0</v>
      </c>
      <c r="R114" s="48">
        <f>IFERROR(INDEX(Utsläppsfaktorer!H:H,MATCH(CONCATENATE($J$1,$J$11,$J114),Utsläppsfaktorer!$A:$A,0)),"-")</f>
        <v>4.9583624339332479E-2</v>
      </c>
      <c r="S114" s="47"/>
      <c r="T114" s="47"/>
      <c r="U114" s="47"/>
      <c r="V114" s="49" t="str">
        <f t="shared" si="13"/>
        <v/>
      </c>
      <c r="W114" s="48" t="s">
        <v>45</v>
      </c>
      <c r="X114" s="50" t="str">
        <f>Data!T105</f>
        <v>-</v>
      </c>
      <c r="Y114" s="50" t="str">
        <f>Data!U105</f>
        <v>-</v>
      </c>
      <c r="Z114" s="50" t="str">
        <f>Data!V105</f>
        <v>-</v>
      </c>
    </row>
    <row r="115" spans="1:26" ht="15" hidden="1" customHeight="1" outlineLevel="2">
      <c r="A115" s="46" t="s">
        <v>44</v>
      </c>
      <c r="B115" s="46">
        <f>INDEX('Listor_utökad spend'!$C$2:$C$7,MATCH('Input-inköpta varor o tjänster'!$K$13,LFUindelning,0))</f>
        <v>123</v>
      </c>
      <c r="C115" s="36">
        <f t="shared" si="7"/>
        <v>3</v>
      </c>
      <c r="D115" s="46" t="b">
        <f t="shared" si="8"/>
        <v>1</v>
      </c>
      <c r="E115" s="46" t="str">
        <f t="shared" si="9"/>
        <v>2</v>
      </c>
      <c r="F115" s="46" t="str">
        <f t="shared" si="10"/>
        <v>2.4</v>
      </c>
      <c r="G115" s="46" t="str">
        <f t="shared" si="11"/>
        <v>2.4.99</v>
      </c>
      <c r="I115" s="20">
        <f t="shared" si="12"/>
        <v>-1</v>
      </c>
      <c r="J115" s="52" t="s">
        <v>140</v>
      </c>
      <c r="K115" s="47"/>
      <c r="L115" s="47"/>
      <c r="M115" s="47"/>
      <c r="O115" s="48" t="str">
        <f>IFERROR(INDEX(Utsläppsfaktorer!E:E,MATCH(CONCATENATE($J$1,$J$11,$J115),Utsläppsfaktorer!$A:$A,0)),"-")</f>
        <v>kg CO2e/SEK</v>
      </c>
      <c r="P115" s="48">
        <f>IFERROR(INDEX(Utsläppsfaktorer!F:F,MATCH(CONCATENATE($J$1,$J$11,$J115),Utsläppsfaktorer!$A:$A,0)),"-")</f>
        <v>0</v>
      </c>
      <c r="Q115" s="48">
        <f>IFERROR(INDEX(Utsläppsfaktorer!G:G,MATCH(CONCATENATE($J$1,$J$11,$J115),Utsläppsfaktorer!$A:$A,0)),"-")</f>
        <v>0</v>
      </c>
      <c r="R115" s="48">
        <f>IFERROR(INDEX(Utsläppsfaktorer!H:H,MATCH(CONCATENATE($J$1,$J$11,$J115),Utsläppsfaktorer!$A:$A,0)),"-")</f>
        <v>4.9583624339332479E-2</v>
      </c>
      <c r="S115" s="47"/>
      <c r="T115" s="47"/>
      <c r="U115" s="47"/>
      <c r="V115" s="49" t="str">
        <f t="shared" si="13"/>
        <v/>
      </c>
      <c r="W115" s="48" t="s">
        <v>45</v>
      </c>
      <c r="X115" s="50" t="str">
        <f>Data!T106</f>
        <v>-</v>
      </c>
      <c r="Y115" s="50" t="str">
        <f>Data!U106</f>
        <v>-</v>
      </c>
      <c r="Z115" s="50" t="str">
        <f>Data!V106</f>
        <v>-</v>
      </c>
    </row>
    <row r="116" spans="1:26" ht="15" hidden="1" customHeight="1" outlineLevel="1">
      <c r="A116" s="46" t="s">
        <v>44</v>
      </c>
      <c r="B116" s="46">
        <f>INDEX('Listor_utökad spend'!$C$2:$C$7,MATCH('Input-inköpta varor o tjänster'!$K$13,LFUindelning,0))</f>
        <v>123</v>
      </c>
      <c r="C116" s="36">
        <f t="shared" si="7"/>
        <v>2</v>
      </c>
      <c r="D116" s="46" t="b">
        <f t="shared" si="8"/>
        <v>1</v>
      </c>
      <c r="E116" s="46" t="str">
        <f t="shared" si="9"/>
        <v>2</v>
      </c>
      <c r="F116" s="46" t="str">
        <f t="shared" si="10"/>
        <v>2.5</v>
      </c>
      <c r="G116" s="46" t="str">
        <f t="shared" si="11"/>
        <v>2.5</v>
      </c>
      <c r="I116" s="20">
        <f t="shared" si="12"/>
        <v>-1</v>
      </c>
      <c r="J116" s="51" t="s">
        <v>141</v>
      </c>
      <c r="K116" s="47"/>
      <c r="L116" s="47"/>
      <c r="M116" s="47"/>
      <c r="O116" s="48" t="str">
        <f>IFERROR(INDEX(Utsläppsfaktorer!E:E,MATCH(CONCATENATE($J$1,$J$11,$J116),Utsläppsfaktorer!$A:$A,0)),"-")</f>
        <v>kg CO2e/SEK</v>
      </c>
      <c r="P116" s="48">
        <f>IFERROR(INDEX(Utsläppsfaktorer!F:F,MATCH(CONCATENATE($J$1,$J$11,$J116),Utsläppsfaktorer!$A:$A,0)),"-")</f>
        <v>0</v>
      </c>
      <c r="Q116" s="48">
        <f>IFERROR(INDEX(Utsläppsfaktorer!G:G,MATCH(CONCATENATE($J$1,$J$11,$J116),Utsläppsfaktorer!$A:$A,0)),"-")</f>
        <v>0</v>
      </c>
      <c r="R116" s="48">
        <f>IFERROR(INDEX(Utsläppsfaktorer!H:H,MATCH(CONCATENATE($J$1,$J$11,$J116),Utsläppsfaktorer!$A:$A,0)),"-")</f>
        <v>5.7976388037666492E-2</v>
      </c>
      <c r="S116" s="47"/>
      <c r="T116" s="47"/>
      <c r="U116" s="47"/>
      <c r="V116" s="49" t="str">
        <f t="shared" si="13"/>
        <v/>
      </c>
      <c r="W116" s="48" t="s">
        <v>45</v>
      </c>
      <c r="X116" s="50" t="str">
        <f>Data!T107</f>
        <v>-</v>
      </c>
      <c r="Y116" s="50" t="str">
        <f>Data!U107</f>
        <v>-</v>
      </c>
      <c r="Z116" s="50" t="str">
        <f>Data!V107</f>
        <v>-</v>
      </c>
    </row>
    <row r="117" spans="1:26" ht="15" hidden="1" customHeight="1" outlineLevel="2">
      <c r="A117" s="46" t="s">
        <v>44</v>
      </c>
      <c r="B117" s="46">
        <f>INDEX('Listor_utökad spend'!$C$2:$C$7,MATCH('Input-inköpta varor o tjänster'!$K$13,LFUindelning,0))</f>
        <v>123</v>
      </c>
      <c r="C117" s="36">
        <f t="shared" si="7"/>
        <v>3</v>
      </c>
      <c r="D117" s="46" t="b">
        <f t="shared" si="8"/>
        <v>1</v>
      </c>
      <c r="E117" s="46" t="str">
        <f t="shared" si="9"/>
        <v>2</v>
      </c>
      <c r="F117" s="46" t="str">
        <f t="shared" si="10"/>
        <v>2.5</v>
      </c>
      <c r="G117" s="46" t="str">
        <f t="shared" si="11"/>
        <v>2.5.1</v>
      </c>
      <c r="I117" s="20">
        <f t="shared" si="12"/>
        <v>-1</v>
      </c>
      <c r="J117" s="52" t="s">
        <v>142</v>
      </c>
      <c r="K117" s="47"/>
      <c r="L117" s="47"/>
      <c r="M117" s="47"/>
      <c r="O117" s="48" t="str">
        <f>IFERROR(INDEX(Utsläppsfaktorer!E:E,MATCH(CONCATENATE($J$1,$J$11,$J117),Utsläppsfaktorer!$A:$A,0)),"-")</f>
        <v>kg CO2e/SEK</v>
      </c>
      <c r="P117" s="48">
        <f>IFERROR(INDEX(Utsläppsfaktorer!F:F,MATCH(CONCATENATE($J$1,$J$11,$J117),Utsläppsfaktorer!$A:$A,0)),"-")</f>
        <v>0</v>
      </c>
      <c r="Q117" s="48">
        <f>IFERROR(INDEX(Utsläppsfaktorer!G:G,MATCH(CONCATENATE($J$1,$J$11,$J117),Utsläppsfaktorer!$A:$A,0)),"-")</f>
        <v>0</v>
      </c>
      <c r="R117" s="48">
        <f>IFERROR(INDEX(Utsläppsfaktorer!H:H,MATCH(CONCATENATE($J$1,$J$11,$J117),Utsläppsfaktorer!$A:$A,0)),"-")</f>
        <v>7.2283776847869616E-2</v>
      </c>
      <c r="S117" s="47"/>
      <c r="T117" s="47"/>
      <c r="U117" s="47"/>
      <c r="V117" s="49" t="str">
        <f t="shared" si="13"/>
        <v/>
      </c>
      <c r="W117" s="48" t="s">
        <v>45</v>
      </c>
      <c r="X117" s="50" t="str">
        <f>Data!T108</f>
        <v>-</v>
      </c>
      <c r="Y117" s="50" t="str">
        <f>Data!U108</f>
        <v>-</v>
      </c>
      <c r="Z117" s="50" t="str">
        <f>Data!V108</f>
        <v>-</v>
      </c>
    </row>
    <row r="118" spans="1:26" ht="15" hidden="1" customHeight="1" outlineLevel="2">
      <c r="A118" s="46" t="s">
        <v>44</v>
      </c>
      <c r="B118" s="46">
        <f>INDEX('Listor_utökad spend'!$C$2:$C$7,MATCH('Input-inköpta varor o tjänster'!$K$13,LFUindelning,0))</f>
        <v>123</v>
      </c>
      <c r="C118" s="36">
        <f t="shared" si="7"/>
        <v>3</v>
      </c>
      <c r="D118" s="46" t="b">
        <f t="shared" si="8"/>
        <v>1</v>
      </c>
      <c r="E118" s="46" t="str">
        <f t="shared" si="9"/>
        <v>2</v>
      </c>
      <c r="F118" s="46" t="str">
        <f t="shared" si="10"/>
        <v>2.5</v>
      </c>
      <c r="G118" s="46" t="str">
        <f t="shared" si="11"/>
        <v>2.5.2</v>
      </c>
      <c r="I118" s="20">
        <f t="shared" si="12"/>
        <v>-1</v>
      </c>
      <c r="J118" s="52" t="s">
        <v>143</v>
      </c>
      <c r="K118" s="47"/>
      <c r="L118" s="47"/>
      <c r="M118" s="47"/>
      <c r="O118" s="48" t="str">
        <f>IFERROR(INDEX(Utsläppsfaktorer!E:E,MATCH(CONCATENATE($J$1,$J$11,$J118),Utsläppsfaktorer!$A:$A,0)),"-")</f>
        <v>kg CO2e/SEK</v>
      </c>
      <c r="P118" s="48">
        <f>IFERROR(INDEX(Utsläppsfaktorer!F:F,MATCH(CONCATENATE($J$1,$J$11,$J118),Utsläppsfaktorer!$A:$A,0)),"-")</f>
        <v>0</v>
      </c>
      <c r="Q118" s="48">
        <f>IFERROR(INDEX(Utsläppsfaktorer!G:G,MATCH(CONCATENATE($J$1,$J$11,$J118),Utsläppsfaktorer!$A:$A,0)),"-")</f>
        <v>0</v>
      </c>
      <c r="R118" s="48">
        <f>IFERROR(INDEX(Utsläppsfaktorer!H:H,MATCH(CONCATENATE($J$1,$J$11,$J118),Utsläppsfaktorer!$A:$A,0)),"-")</f>
        <v>5.2061762925797367E-2</v>
      </c>
      <c r="S118" s="47"/>
      <c r="T118" s="47"/>
      <c r="U118" s="47"/>
      <c r="V118" s="49" t="str">
        <f t="shared" si="13"/>
        <v/>
      </c>
      <c r="W118" s="48" t="s">
        <v>45</v>
      </c>
      <c r="X118" s="50" t="str">
        <f>Data!T109</f>
        <v>-</v>
      </c>
      <c r="Y118" s="50" t="str">
        <f>Data!U109</f>
        <v>-</v>
      </c>
      <c r="Z118" s="50" t="str">
        <f>Data!V109</f>
        <v>-</v>
      </c>
    </row>
    <row r="119" spans="1:26" ht="15" hidden="1" customHeight="1" outlineLevel="2">
      <c r="A119" s="46" t="s">
        <v>44</v>
      </c>
      <c r="B119" s="46">
        <f>INDEX('Listor_utökad spend'!$C$2:$C$7,MATCH('Input-inköpta varor o tjänster'!$K$13,LFUindelning,0))</f>
        <v>123</v>
      </c>
      <c r="C119" s="36">
        <f t="shared" si="7"/>
        <v>3</v>
      </c>
      <c r="D119" s="46" t="b">
        <f t="shared" si="8"/>
        <v>1</v>
      </c>
      <c r="E119" s="46" t="str">
        <f t="shared" si="9"/>
        <v>2</v>
      </c>
      <c r="F119" s="46" t="str">
        <f t="shared" si="10"/>
        <v>2.5</v>
      </c>
      <c r="G119" s="46" t="str">
        <f t="shared" si="11"/>
        <v>2.5.99</v>
      </c>
      <c r="I119" s="20">
        <f t="shared" si="12"/>
        <v>-1</v>
      </c>
      <c r="J119" s="52" t="s">
        <v>144</v>
      </c>
      <c r="K119" s="47"/>
      <c r="L119" s="47"/>
      <c r="M119" s="47"/>
      <c r="O119" s="48" t="str">
        <f>IFERROR(INDEX(Utsläppsfaktorer!E:E,MATCH(CONCATENATE($J$1,$J$11,$J119),Utsläppsfaktorer!$A:$A,0)),"-")</f>
        <v>kg CO2e/SEK</v>
      </c>
      <c r="P119" s="48">
        <f>IFERROR(INDEX(Utsläppsfaktorer!F:F,MATCH(CONCATENATE($J$1,$J$11,$J119),Utsläppsfaktorer!$A:$A,0)),"-")</f>
        <v>0</v>
      </c>
      <c r="Q119" s="48">
        <f>IFERROR(INDEX(Utsläppsfaktorer!G:G,MATCH(CONCATENATE($J$1,$J$11,$J119),Utsläppsfaktorer!$A:$A,0)),"-")</f>
        <v>0</v>
      </c>
      <c r="R119" s="48">
        <f>IFERROR(INDEX(Utsläppsfaktorer!H:H,MATCH(CONCATENATE($J$1,$J$11,$J119),Utsläppsfaktorer!$A:$A,0)),"-")</f>
        <v>4.9583624339332479E-2</v>
      </c>
      <c r="S119" s="47"/>
      <c r="T119" s="47"/>
      <c r="U119" s="47"/>
      <c r="V119" s="49" t="str">
        <f t="shared" si="13"/>
        <v/>
      </c>
      <c r="W119" s="48" t="s">
        <v>45</v>
      </c>
      <c r="X119" s="50" t="str">
        <f>Data!T110</f>
        <v>-</v>
      </c>
      <c r="Y119" s="50" t="str">
        <f>Data!U110</f>
        <v>-</v>
      </c>
      <c r="Z119" s="50" t="str">
        <f>Data!V110</f>
        <v>-</v>
      </c>
    </row>
    <row r="120" spans="1:26" ht="15" hidden="1" customHeight="1" outlineLevel="1">
      <c r="A120" s="46" t="s">
        <v>44</v>
      </c>
      <c r="B120" s="46">
        <f>INDEX('Listor_utökad spend'!$C$2:$C$7,MATCH('Input-inköpta varor o tjänster'!$K$13,LFUindelning,0))</f>
        <v>123</v>
      </c>
      <c r="C120" s="36">
        <f t="shared" si="7"/>
        <v>2</v>
      </c>
      <c r="D120" s="46" t="b">
        <f t="shared" si="8"/>
        <v>1</v>
      </c>
      <c r="E120" s="46" t="str">
        <f t="shared" si="9"/>
        <v>2</v>
      </c>
      <c r="F120" s="46" t="str">
        <f t="shared" si="10"/>
        <v>2.6</v>
      </c>
      <c r="G120" s="46" t="str">
        <f t="shared" si="11"/>
        <v>2.6</v>
      </c>
      <c r="I120" s="20">
        <f t="shared" si="12"/>
        <v>-1</v>
      </c>
      <c r="J120" s="51" t="s">
        <v>145</v>
      </c>
      <c r="K120" s="47"/>
      <c r="L120" s="47"/>
      <c r="M120" s="47"/>
      <c r="O120" s="48" t="str">
        <f>IFERROR(INDEX(Utsläppsfaktorer!E:E,MATCH(CONCATENATE($J$1,$J$11,$J120),Utsläppsfaktorer!$A:$A,0)),"-")</f>
        <v>kg CO2e/SEK</v>
      </c>
      <c r="P120" s="48">
        <f>IFERROR(INDEX(Utsläppsfaktorer!F:F,MATCH(CONCATENATE($J$1,$J$11,$J120),Utsläppsfaktorer!$A:$A,0)),"-")</f>
        <v>0</v>
      </c>
      <c r="Q120" s="48">
        <f>IFERROR(INDEX(Utsläppsfaktorer!G:G,MATCH(CONCATENATE($J$1,$J$11,$J120),Utsläppsfaktorer!$A:$A,0)),"-")</f>
        <v>0</v>
      </c>
      <c r="R120" s="48">
        <f>IFERROR(INDEX(Utsläppsfaktorer!H:H,MATCH(CONCATENATE($J$1,$J$11,$J120),Utsläppsfaktorer!$A:$A,0)),"-")</f>
        <v>4.9583624339332479E-2</v>
      </c>
      <c r="S120" s="47"/>
      <c r="T120" s="47"/>
      <c r="U120" s="47"/>
      <c r="V120" s="49" t="str">
        <f t="shared" si="13"/>
        <v/>
      </c>
      <c r="W120" s="48" t="s">
        <v>45</v>
      </c>
      <c r="X120" s="50" t="str">
        <f>Data!T111</f>
        <v>-</v>
      </c>
      <c r="Y120" s="50" t="str">
        <f>Data!U111</f>
        <v>-</v>
      </c>
      <c r="Z120" s="50" t="str">
        <f>Data!V111</f>
        <v>-</v>
      </c>
    </row>
    <row r="121" spans="1:26" ht="15" hidden="1" customHeight="1" outlineLevel="1">
      <c r="A121" s="46" t="s">
        <v>44</v>
      </c>
      <c r="B121" s="46">
        <f>INDEX('Listor_utökad spend'!$C$2:$C$7,MATCH('Input-inköpta varor o tjänster'!$K$13,LFUindelning,0))</f>
        <v>123</v>
      </c>
      <c r="C121" s="36">
        <f t="shared" si="7"/>
        <v>0</v>
      </c>
      <c r="D121" s="46" t="b">
        <f t="shared" si="8"/>
        <v>0</v>
      </c>
      <c r="E121" s="46" t="str">
        <f t="shared" si="9"/>
        <v/>
      </c>
      <c r="F121" s="46" t="str">
        <f t="shared" si="10"/>
        <v/>
      </c>
      <c r="G121" s="46" t="str">
        <f t="shared" si="11"/>
        <v/>
      </c>
      <c r="I121" s="20"/>
      <c r="J121" s="52"/>
      <c r="K121" s="47"/>
      <c r="L121" s="47"/>
      <c r="M121" s="47"/>
      <c r="O121" s="48" t="str">
        <f>IFERROR(INDEX(Utsläppsfaktorer!E:E,MATCH(CONCATENATE($J$1,$J$11,$J121),Utsläppsfaktorer!$A:$A,0)),"-")</f>
        <v>-</v>
      </c>
      <c r="P121" s="48" t="str">
        <f>IFERROR(INDEX(Utsläppsfaktorer!F:F,MATCH(CONCATENATE($J$1,$J$11,$J121),Utsläppsfaktorer!$A:$A,0)),"-")</f>
        <v>-</v>
      </c>
      <c r="Q121" s="48" t="str">
        <f>IFERROR(INDEX(Utsläppsfaktorer!G:G,MATCH(CONCATENATE($J$1,$J$11,$J121),Utsläppsfaktorer!$A:$A,0)),"-")</f>
        <v>-</v>
      </c>
      <c r="R121" s="48" t="str">
        <f>IFERROR(INDEX(Utsläppsfaktorer!H:H,MATCH(CONCATENATE($J$1,$J$11,$J121),Utsläppsfaktorer!$A:$A,0)),"-")</f>
        <v>-</v>
      </c>
      <c r="S121" s="47"/>
      <c r="T121" s="47"/>
      <c r="U121" s="47"/>
      <c r="V121" s="49" t="str">
        <f t="shared" si="13"/>
        <v/>
      </c>
      <c r="W121" s="48" t="s">
        <v>45</v>
      </c>
      <c r="X121" s="50" t="str">
        <f>Data!T112</f>
        <v>-</v>
      </c>
      <c r="Y121" s="50" t="str">
        <f>Data!U112</f>
        <v>-</v>
      </c>
      <c r="Z121" s="50" t="str">
        <f>Data!V112</f>
        <v>-</v>
      </c>
    </row>
    <row r="122" spans="1:26" ht="15" customHeight="1" collapsed="1">
      <c r="A122" s="46" t="s">
        <v>44</v>
      </c>
      <c r="B122" s="46">
        <f>INDEX('Listor_utökad spend'!$C$2:$C$7,MATCH('Input-inköpta varor o tjänster'!$K$13,LFUindelning,0))</f>
        <v>123</v>
      </c>
      <c r="C122" s="36">
        <f t="shared" si="7"/>
        <v>1</v>
      </c>
      <c r="D122" s="46" t="b">
        <f t="shared" si="8"/>
        <v>1</v>
      </c>
      <c r="E122" s="46" t="str">
        <f t="shared" si="9"/>
        <v>3</v>
      </c>
      <c r="F122" s="46" t="str">
        <f t="shared" si="10"/>
        <v>3</v>
      </c>
      <c r="G122" s="46" t="str">
        <f t="shared" si="11"/>
        <v>3</v>
      </c>
      <c r="I122" s="20">
        <f t="shared" si="12"/>
        <v>-1</v>
      </c>
      <c r="J122" s="38" t="s">
        <v>4</v>
      </c>
      <c r="K122" s="47"/>
      <c r="L122" s="47"/>
      <c r="M122" s="47"/>
      <c r="O122" s="48" t="str">
        <f>IFERROR(INDEX(Utsläppsfaktorer!E:E,MATCH(CONCATENATE($J$1,$J$11,$J122),Utsläppsfaktorer!$A:$A,0)),"-")</f>
        <v>kg CO2e/SEK</v>
      </c>
      <c r="P122" s="48">
        <f>IFERROR(INDEX(Utsläppsfaktorer!F:F,MATCH(CONCATENATE($J$1,$J$11,$J122),Utsläppsfaktorer!$A:$A,0)),"-")</f>
        <v>0</v>
      </c>
      <c r="Q122" s="48">
        <f>IFERROR(INDEX(Utsläppsfaktorer!G:G,MATCH(CONCATENATE($J$1,$J$11,$J122),Utsläppsfaktorer!$A:$A,0)),"-")</f>
        <v>0</v>
      </c>
      <c r="R122" s="48">
        <f>IFERROR(INDEX(Utsläppsfaktorer!H:H,MATCH(CONCATENATE($J$1,$J$11,$J122),Utsläppsfaktorer!$A:$A,0)),"-")</f>
        <v>1.1242152453773909E-2</v>
      </c>
      <c r="S122" s="47"/>
      <c r="T122" s="47"/>
      <c r="U122" s="47"/>
      <c r="V122" s="49" t="str">
        <f t="shared" si="13"/>
        <v/>
      </c>
      <c r="W122" s="48" t="s">
        <v>45</v>
      </c>
      <c r="X122" s="50" t="str">
        <f>Data!T113</f>
        <v>-</v>
      </c>
      <c r="Y122" s="50" t="str">
        <f>Data!U113</f>
        <v>-</v>
      </c>
      <c r="Z122" s="50" t="str">
        <f>Data!V113</f>
        <v>-</v>
      </c>
    </row>
    <row r="123" spans="1:26" ht="15" hidden="1" customHeight="1" outlineLevel="1">
      <c r="A123" s="46" t="s">
        <v>44</v>
      </c>
      <c r="B123" s="46">
        <f>INDEX('Listor_utökad spend'!$C$2:$C$7,MATCH('Input-inköpta varor o tjänster'!$K$13,LFUindelning,0))</f>
        <v>123</v>
      </c>
      <c r="C123" s="36">
        <f t="shared" si="7"/>
        <v>2</v>
      </c>
      <c r="D123" s="46" t="b">
        <f t="shared" si="8"/>
        <v>1</v>
      </c>
      <c r="E123" s="46" t="str">
        <f t="shared" si="9"/>
        <v>3</v>
      </c>
      <c r="F123" s="46" t="str">
        <f t="shared" si="10"/>
        <v>3.1</v>
      </c>
      <c r="G123" s="46" t="str">
        <f t="shared" si="11"/>
        <v>3.1</v>
      </c>
      <c r="I123" s="20">
        <f t="shared" si="12"/>
        <v>-1</v>
      </c>
      <c r="J123" s="51" t="s">
        <v>148</v>
      </c>
      <c r="K123" s="47"/>
      <c r="L123" s="47"/>
      <c r="M123" s="47"/>
      <c r="O123" s="48" t="str">
        <f>IFERROR(INDEX(Utsläppsfaktorer!E:E,MATCH(CONCATENATE($J$1,$J$11,$J123),Utsläppsfaktorer!$A:$A,0)),"-")</f>
        <v>kg CO2e/SEK</v>
      </c>
      <c r="P123" s="48">
        <f>IFERROR(INDEX(Utsläppsfaktorer!F:F,MATCH(CONCATENATE($J$1,$J$11,$J123),Utsläppsfaktorer!$A:$A,0)),"-")</f>
        <v>0</v>
      </c>
      <c r="Q123" s="48">
        <f>IFERROR(INDEX(Utsläppsfaktorer!G:G,MATCH(CONCATENATE($J$1,$J$11,$J123),Utsläppsfaktorer!$A:$A,0)),"-")</f>
        <v>0</v>
      </c>
      <c r="R123" s="48">
        <f>IFERROR(INDEX(Utsläppsfaktorer!H:H,MATCH(CONCATENATE($J$1,$J$11,$J123),Utsläppsfaktorer!$A:$A,0)),"-")</f>
        <v>7.8802360348066945E-3</v>
      </c>
      <c r="S123" s="47"/>
      <c r="T123" s="47"/>
      <c r="U123" s="47"/>
      <c r="V123" s="49" t="str">
        <f t="shared" si="13"/>
        <v/>
      </c>
      <c r="W123" s="48" t="s">
        <v>45</v>
      </c>
      <c r="X123" s="50" t="str">
        <f>Data!T114</f>
        <v>-</v>
      </c>
      <c r="Y123" s="50" t="str">
        <f>Data!U114</f>
        <v>-</v>
      </c>
      <c r="Z123" s="50" t="str">
        <f>Data!V114</f>
        <v>-</v>
      </c>
    </row>
    <row r="124" spans="1:26" ht="15" hidden="1" customHeight="1" outlineLevel="2">
      <c r="A124" s="46" t="s">
        <v>44</v>
      </c>
      <c r="B124" s="46">
        <f>INDEX('Listor_utökad spend'!$C$2:$C$7,MATCH('Input-inköpta varor o tjänster'!$K$13,LFUindelning,0))</f>
        <v>123</v>
      </c>
      <c r="C124" s="36">
        <f t="shared" si="7"/>
        <v>3</v>
      </c>
      <c r="D124" s="46" t="b">
        <f t="shared" si="8"/>
        <v>1</v>
      </c>
      <c r="E124" s="46" t="str">
        <f t="shared" si="9"/>
        <v>3</v>
      </c>
      <c r="F124" s="46" t="str">
        <f t="shared" si="10"/>
        <v>3.1</v>
      </c>
      <c r="G124" s="46" t="str">
        <f t="shared" si="11"/>
        <v>3.1.1</v>
      </c>
      <c r="I124" s="20">
        <f t="shared" si="12"/>
        <v>-1</v>
      </c>
      <c r="J124" s="52" t="s">
        <v>149</v>
      </c>
      <c r="K124" s="47"/>
      <c r="L124" s="47"/>
      <c r="M124" s="47"/>
      <c r="O124" s="48" t="str">
        <f>IFERROR(INDEX(Utsläppsfaktorer!E:E,MATCH(CONCATENATE($J$1,$J$11,$J124),Utsläppsfaktorer!$A:$A,0)),"-")</f>
        <v>kg CO2e/SEK</v>
      </c>
      <c r="P124" s="48">
        <f>IFERROR(INDEX(Utsläppsfaktorer!F:F,MATCH(CONCATENATE($J$1,$J$11,$J124),Utsläppsfaktorer!$A:$A,0)),"-")</f>
        <v>0</v>
      </c>
      <c r="Q124" s="48">
        <f>IFERROR(INDEX(Utsläppsfaktorer!G:G,MATCH(CONCATENATE($J$1,$J$11,$J124),Utsläppsfaktorer!$A:$A,0)),"-")</f>
        <v>0</v>
      </c>
      <c r="R124" s="48">
        <f>IFERROR(INDEX(Utsläppsfaktorer!H:H,MATCH(CONCATENATE($J$1,$J$11,$J124),Utsläppsfaktorer!$A:$A,0)),"-")</f>
        <v>7.880236034806691E-3</v>
      </c>
      <c r="S124" s="47"/>
      <c r="T124" s="47"/>
      <c r="U124" s="47"/>
      <c r="V124" s="49" t="str">
        <f t="shared" si="13"/>
        <v/>
      </c>
      <c r="W124" s="48" t="s">
        <v>45</v>
      </c>
      <c r="X124" s="50" t="str">
        <f>Data!T115</f>
        <v>-</v>
      </c>
      <c r="Y124" s="50" t="str">
        <f>Data!U115</f>
        <v>-</v>
      </c>
      <c r="Z124" s="50" t="str">
        <f>Data!V115</f>
        <v>-</v>
      </c>
    </row>
    <row r="125" spans="1:26" ht="15" hidden="1" customHeight="1" outlineLevel="2">
      <c r="A125" s="46" t="s">
        <v>44</v>
      </c>
      <c r="B125" s="46">
        <f>INDEX('Listor_utökad spend'!$C$2:$C$7,MATCH('Input-inköpta varor o tjänster'!$K$13,LFUindelning,0))</f>
        <v>123</v>
      </c>
      <c r="C125" s="36">
        <f t="shared" si="7"/>
        <v>3</v>
      </c>
      <c r="D125" s="46" t="b">
        <f t="shared" si="8"/>
        <v>1</v>
      </c>
      <c r="E125" s="46" t="str">
        <f t="shared" si="9"/>
        <v>3</v>
      </c>
      <c r="F125" s="46" t="str">
        <f t="shared" si="10"/>
        <v>3.1</v>
      </c>
      <c r="G125" s="46" t="str">
        <f t="shared" si="11"/>
        <v>3.1.2</v>
      </c>
      <c r="I125" s="20">
        <f t="shared" si="12"/>
        <v>-1</v>
      </c>
      <c r="J125" s="52" t="s">
        <v>150</v>
      </c>
      <c r="K125" s="47"/>
      <c r="L125" s="47"/>
      <c r="M125" s="47"/>
      <c r="O125" s="48" t="str">
        <f>IFERROR(INDEX(Utsläppsfaktorer!E:E,MATCH(CONCATENATE($J$1,$J$11,$J125),Utsläppsfaktorer!$A:$A,0)),"-")</f>
        <v>kg CO2e/SEK</v>
      </c>
      <c r="P125" s="48">
        <f>IFERROR(INDEX(Utsläppsfaktorer!F:F,MATCH(CONCATENATE($J$1,$J$11,$J125),Utsläppsfaktorer!$A:$A,0)),"-")</f>
        <v>0</v>
      </c>
      <c r="Q125" s="48">
        <f>IFERROR(INDEX(Utsläppsfaktorer!G:G,MATCH(CONCATENATE($J$1,$J$11,$J125),Utsläppsfaktorer!$A:$A,0)),"-")</f>
        <v>0</v>
      </c>
      <c r="R125" s="48">
        <f>IFERROR(INDEX(Utsläppsfaktorer!H:H,MATCH(CONCATENATE($J$1,$J$11,$J125),Utsläppsfaktorer!$A:$A,0)),"-")</f>
        <v>7.880236034806691E-3</v>
      </c>
      <c r="S125" s="47"/>
      <c r="T125" s="47"/>
      <c r="U125" s="47"/>
      <c r="V125" s="49" t="str">
        <f t="shared" si="13"/>
        <v/>
      </c>
      <c r="W125" s="48" t="s">
        <v>45</v>
      </c>
      <c r="X125" s="50" t="str">
        <f>Data!T116</f>
        <v>-</v>
      </c>
      <c r="Y125" s="50" t="str">
        <f>Data!U116</f>
        <v>-</v>
      </c>
      <c r="Z125" s="50" t="str">
        <f>Data!V116</f>
        <v>-</v>
      </c>
    </row>
    <row r="126" spans="1:26" ht="15" hidden="1" customHeight="1" outlineLevel="2">
      <c r="A126" s="46" t="s">
        <v>44</v>
      </c>
      <c r="B126" s="46">
        <f>INDEX('Listor_utökad spend'!$C$2:$C$7,MATCH('Input-inköpta varor o tjänster'!$K$13,LFUindelning,0))</f>
        <v>123</v>
      </c>
      <c r="C126" s="36">
        <f t="shared" si="7"/>
        <v>3</v>
      </c>
      <c r="D126" s="46" t="b">
        <f t="shared" si="8"/>
        <v>1</v>
      </c>
      <c r="E126" s="46" t="str">
        <f t="shared" si="9"/>
        <v>3</v>
      </c>
      <c r="F126" s="46" t="str">
        <f t="shared" si="10"/>
        <v>3.1</v>
      </c>
      <c r="G126" s="46" t="str">
        <f t="shared" si="11"/>
        <v>3.1.3</v>
      </c>
      <c r="I126" s="20">
        <f t="shared" si="12"/>
        <v>-1</v>
      </c>
      <c r="J126" s="52" t="s">
        <v>151</v>
      </c>
      <c r="K126" s="47"/>
      <c r="L126" s="47"/>
      <c r="M126" s="47"/>
      <c r="O126" s="48" t="str">
        <f>IFERROR(INDEX(Utsläppsfaktorer!E:E,MATCH(CONCATENATE($J$1,$J$11,$J126),Utsläppsfaktorer!$A:$A,0)),"-")</f>
        <v>kg CO2e/SEK</v>
      </c>
      <c r="P126" s="48">
        <f>IFERROR(INDEX(Utsläppsfaktorer!F:F,MATCH(CONCATENATE($J$1,$J$11,$J126),Utsläppsfaktorer!$A:$A,0)),"-")</f>
        <v>0</v>
      </c>
      <c r="Q126" s="48">
        <f>IFERROR(INDEX(Utsläppsfaktorer!G:G,MATCH(CONCATENATE($J$1,$J$11,$J126),Utsläppsfaktorer!$A:$A,0)),"-")</f>
        <v>0</v>
      </c>
      <c r="R126" s="48">
        <f>IFERROR(INDEX(Utsläppsfaktorer!H:H,MATCH(CONCATENATE($J$1,$J$11,$J126),Utsläppsfaktorer!$A:$A,0)),"-")</f>
        <v>7.880236034806691E-3</v>
      </c>
      <c r="S126" s="47"/>
      <c r="T126" s="47"/>
      <c r="U126" s="47"/>
      <c r="V126" s="49" t="str">
        <f t="shared" si="13"/>
        <v/>
      </c>
      <c r="W126" s="48" t="s">
        <v>45</v>
      </c>
      <c r="X126" s="50" t="str">
        <f>Data!T117</f>
        <v>-</v>
      </c>
      <c r="Y126" s="50" t="str">
        <f>Data!U117</f>
        <v>-</v>
      </c>
      <c r="Z126" s="50" t="str">
        <f>Data!V117</f>
        <v>-</v>
      </c>
    </row>
    <row r="127" spans="1:26" ht="15" hidden="1" customHeight="1" outlineLevel="2">
      <c r="A127" s="46" t="s">
        <v>44</v>
      </c>
      <c r="B127" s="46">
        <f>INDEX('Listor_utökad spend'!$C$2:$C$7,MATCH('Input-inköpta varor o tjänster'!$K$13,LFUindelning,0))</f>
        <v>123</v>
      </c>
      <c r="C127" s="36">
        <f t="shared" si="7"/>
        <v>3</v>
      </c>
      <c r="D127" s="46" t="b">
        <f t="shared" si="8"/>
        <v>1</v>
      </c>
      <c r="E127" s="46" t="str">
        <f t="shared" si="9"/>
        <v>3</v>
      </c>
      <c r="F127" s="46" t="str">
        <f t="shared" si="10"/>
        <v>3.1</v>
      </c>
      <c r="G127" s="46" t="str">
        <f t="shared" si="11"/>
        <v>3.1.4</v>
      </c>
      <c r="I127" s="20">
        <f t="shared" si="12"/>
        <v>-1</v>
      </c>
      <c r="J127" s="52" t="s">
        <v>152</v>
      </c>
      <c r="K127" s="47"/>
      <c r="L127" s="47"/>
      <c r="M127" s="47"/>
      <c r="O127" s="48" t="str">
        <f>IFERROR(INDEX(Utsläppsfaktorer!E:E,MATCH(CONCATENATE($J$1,$J$11,$J127),Utsläppsfaktorer!$A:$A,0)),"-")</f>
        <v>kg CO2e/SEK</v>
      </c>
      <c r="P127" s="48">
        <f>IFERROR(INDEX(Utsläppsfaktorer!F:F,MATCH(CONCATENATE($J$1,$J$11,$J127),Utsläppsfaktorer!$A:$A,0)),"-")</f>
        <v>0</v>
      </c>
      <c r="Q127" s="48">
        <f>IFERROR(INDEX(Utsläppsfaktorer!G:G,MATCH(CONCATENATE($J$1,$J$11,$J127),Utsläppsfaktorer!$A:$A,0)),"-")</f>
        <v>0</v>
      </c>
      <c r="R127" s="48">
        <f>IFERROR(INDEX(Utsläppsfaktorer!H:H,MATCH(CONCATENATE($J$1,$J$11,$J127),Utsläppsfaktorer!$A:$A,0)),"-")</f>
        <v>7.880236034806691E-3</v>
      </c>
      <c r="S127" s="47"/>
      <c r="T127" s="47"/>
      <c r="U127" s="47"/>
      <c r="V127" s="49" t="str">
        <f t="shared" si="13"/>
        <v/>
      </c>
      <c r="W127" s="48" t="s">
        <v>45</v>
      </c>
      <c r="X127" s="50" t="str">
        <f>Data!T118</f>
        <v>-</v>
      </c>
      <c r="Y127" s="50" t="str">
        <f>Data!U118</f>
        <v>-</v>
      </c>
      <c r="Z127" s="50" t="str">
        <f>Data!V118</f>
        <v>-</v>
      </c>
    </row>
    <row r="128" spans="1:26" ht="15" hidden="1" customHeight="1" outlineLevel="2">
      <c r="A128" s="46" t="s">
        <v>44</v>
      </c>
      <c r="B128" s="46">
        <f>INDEX('Listor_utökad spend'!$C$2:$C$7,MATCH('Input-inköpta varor o tjänster'!$K$13,LFUindelning,0))</f>
        <v>123</v>
      </c>
      <c r="C128" s="36">
        <f t="shared" si="7"/>
        <v>3</v>
      </c>
      <c r="D128" s="46" t="b">
        <f t="shared" si="8"/>
        <v>1</v>
      </c>
      <c r="E128" s="46" t="str">
        <f t="shared" si="9"/>
        <v>3</v>
      </c>
      <c r="F128" s="46" t="str">
        <f t="shared" si="10"/>
        <v>3.1</v>
      </c>
      <c r="G128" s="46" t="str">
        <f t="shared" si="11"/>
        <v>3.1.5</v>
      </c>
      <c r="I128" s="20">
        <f t="shared" si="12"/>
        <v>-1</v>
      </c>
      <c r="J128" s="52" t="s">
        <v>153</v>
      </c>
      <c r="K128" s="47"/>
      <c r="L128" s="47"/>
      <c r="M128" s="47"/>
      <c r="O128" s="48" t="str">
        <f>IFERROR(INDEX(Utsläppsfaktorer!E:E,MATCH(CONCATENATE($J$1,$J$11,$J128),Utsläppsfaktorer!$A:$A,0)),"-")</f>
        <v>kg CO2e/SEK</v>
      </c>
      <c r="P128" s="48">
        <f>IFERROR(INDEX(Utsläppsfaktorer!F:F,MATCH(CONCATENATE($J$1,$J$11,$J128),Utsläppsfaktorer!$A:$A,0)),"-")</f>
        <v>0</v>
      </c>
      <c r="Q128" s="48">
        <f>IFERROR(INDEX(Utsläppsfaktorer!G:G,MATCH(CONCATENATE($J$1,$J$11,$J128),Utsläppsfaktorer!$A:$A,0)),"-")</f>
        <v>0</v>
      </c>
      <c r="R128" s="48">
        <f>IFERROR(INDEX(Utsläppsfaktorer!H:H,MATCH(CONCATENATE($J$1,$J$11,$J128),Utsläppsfaktorer!$A:$A,0)),"-")</f>
        <v>7.880236034806691E-3</v>
      </c>
      <c r="S128" s="47"/>
      <c r="T128" s="47"/>
      <c r="U128" s="47"/>
      <c r="V128" s="49" t="str">
        <f t="shared" si="13"/>
        <v/>
      </c>
      <c r="W128" s="48" t="s">
        <v>45</v>
      </c>
      <c r="X128" s="50" t="str">
        <f>Data!T119</f>
        <v>-</v>
      </c>
      <c r="Y128" s="50" t="str">
        <f>Data!U119</f>
        <v>-</v>
      </c>
      <c r="Z128" s="50" t="str">
        <f>Data!V119</f>
        <v>-</v>
      </c>
    </row>
    <row r="129" spans="1:26" ht="15" hidden="1" customHeight="1" outlineLevel="2">
      <c r="A129" s="46" t="s">
        <v>44</v>
      </c>
      <c r="B129" s="46">
        <f>INDEX('Listor_utökad spend'!$C$2:$C$7,MATCH('Input-inköpta varor o tjänster'!$K$13,LFUindelning,0))</f>
        <v>123</v>
      </c>
      <c r="C129" s="36">
        <f t="shared" si="7"/>
        <v>3</v>
      </c>
      <c r="D129" s="46" t="b">
        <f t="shared" si="8"/>
        <v>1</v>
      </c>
      <c r="E129" s="46" t="str">
        <f t="shared" si="9"/>
        <v>3</v>
      </c>
      <c r="F129" s="46" t="str">
        <f t="shared" si="10"/>
        <v>3.1</v>
      </c>
      <c r="G129" s="46" t="str">
        <f t="shared" si="11"/>
        <v>3.1.6</v>
      </c>
      <c r="I129" s="20">
        <f t="shared" si="12"/>
        <v>-1</v>
      </c>
      <c r="J129" s="52" t="s">
        <v>154</v>
      </c>
      <c r="K129" s="47"/>
      <c r="L129" s="47"/>
      <c r="M129" s="47"/>
      <c r="O129" s="48" t="str">
        <f>IFERROR(INDEX(Utsläppsfaktorer!E:E,MATCH(CONCATENATE($J$1,$J$11,$J129),Utsläppsfaktorer!$A:$A,0)),"-")</f>
        <v>kg CO2e/SEK</v>
      </c>
      <c r="P129" s="48">
        <f>IFERROR(INDEX(Utsläppsfaktorer!F:F,MATCH(CONCATENATE($J$1,$J$11,$J129),Utsläppsfaktorer!$A:$A,0)),"-")</f>
        <v>0</v>
      </c>
      <c r="Q129" s="48">
        <f>IFERROR(INDEX(Utsläppsfaktorer!G:G,MATCH(CONCATENATE($J$1,$J$11,$J129),Utsläppsfaktorer!$A:$A,0)),"-")</f>
        <v>0</v>
      </c>
      <c r="R129" s="48">
        <f>IFERROR(INDEX(Utsläppsfaktorer!H:H,MATCH(CONCATENATE($J$1,$J$11,$J129),Utsläppsfaktorer!$A:$A,0)),"-")</f>
        <v>7.880236034806691E-3</v>
      </c>
      <c r="S129" s="47"/>
      <c r="T129" s="47"/>
      <c r="U129" s="47"/>
      <c r="V129" s="49" t="str">
        <f t="shared" si="13"/>
        <v/>
      </c>
      <c r="W129" s="48" t="s">
        <v>45</v>
      </c>
      <c r="X129" s="50" t="str">
        <f>Data!T120</f>
        <v>-</v>
      </c>
      <c r="Y129" s="50" t="str">
        <f>Data!U120</f>
        <v>-</v>
      </c>
      <c r="Z129" s="50" t="str">
        <f>Data!V120</f>
        <v>-</v>
      </c>
    </row>
    <row r="130" spans="1:26" ht="15" hidden="1" customHeight="1" outlineLevel="2">
      <c r="A130" s="46" t="s">
        <v>44</v>
      </c>
      <c r="B130" s="46">
        <f>INDEX('Listor_utökad spend'!$C$2:$C$7,MATCH('Input-inköpta varor o tjänster'!$K$13,LFUindelning,0))</f>
        <v>123</v>
      </c>
      <c r="C130" s="36">
        <f t="shared" si="7"/>
        <v>3</v>
      </c>
      <c r="D130" s="46" t="b">
        <f t="shared" si="8"/>
        <v>1</v>
      </c>
      <c r="E130" s="46" t="str">
        <f t="shared" si="9"/>
        <v>3</v>
      </c>
      <c r="F130" s="46" t="str">
        <f t="shared" si="10"/>
        <v>3.1</v>
      </c>
      <c r="G130" s="46" t="str">
        <f t="shared" si="11"/>
        <v>3.1.7</v>
      </c>
      <c r="I130" s="20">
        <f t="shared" si="12"/>
        <v>-1</v>
      </c>
      <c r="J130" s="52" t="s">
        <v>155</v>
      </c>
      <c r="K130" s="47"/>
      <c r="L130" s="47"/>
      <c r="M130" s="47"/>
      <c r="O130" s="48" t="str">
        <f>IFERROR(INDEX(Utsläppsfaktorer!E:E,MATCH(CONCATENATE($J$1,$J$11,$J130),Utsläppsfaktorer!$A:$A,0)),"-")</f>
        <v>kg CO2e/SEK</v>
      </c>
      <c r="P130" s="48">
        <f>IFERROR(INDEX(Utsläppsfaktorer!F:F,MATCH(CONCATENATE($J$1,$J$11,$J130),Utsläppsfaktorer!$A:$A,0)),"-")</f>
        <v>0</v>
      </c>
      <c r="Q130" s="48">
        <f>IFERROR(INDEX(Utsläppsfaktorer!G:G,MATCH(CONCATENATE($J$1,$J$11,$J130),Utsläppsfaktorer!$A:$A,0)),"-")</f>
        <v>0</v>
      </c>
      <c r="R130" s="48">
        <f>IFERROR(INDEX(Utsläppsfaktorer!H:H,MATCH(CONCATENATE($J$1,$J$11,$J130),Utsläppsfaktorer!$A:$A,0)),"-")</f>
        <v>7.880236034806691E-3</v>
      </c>
      <c r="S130" s="47"/>
      <c r="T130" s="47"/>
      <c r="U130" s="47"/>
      <c r="V130" s="49" t="str">
        <f t="shared" si="13"/>
        <v/>
      </c>
      <c r="W130" s="48" t="s">
        <v>45</v>
      </c>
      <c r="X130" s="50" t="str">
        <f>Data!T121</f>
        <v>-</v>
      </c>
      <c r="Y130" s="50" t="str">
        <f>Data!U121</f>
        <v>-</v>
      </c>
      <c r="Z130" s="50" t="str">
        <f>Data!V121</f>
        <v>-</v>
      </c>
    </row>
    <row r="131" spans="1:26" ht="15" hidden="1" customHeight="1" outlineLevel="2">
      <c r="A131" s="46" t="s">
        <v>44</v>
      </c>
      <c r="B131" s="46">
        <f>INDEX('Listor_utökad spend'!$C$2:$C$7,MATCH('Input-inköpta varor o tjänster'!$K$13,LFUindelning,0))</f>
        <v>123</v>
      </c>
      <c r="C131" s="36">
        <f t="shared" si="7"/>
        <v>3</v>
      </c>
      <c r="D131" s="46" t="b">
        <f t="shared" si="8"/>
        <v>1</v>
      </c>
      <c r="E131" s="46" t="str">
        <f t="shared" si="9"/>
        <v>3</v>
      </c>
      <c r="F131" s="46" t="str">
        <f t="shared" si="10"/>
        <v>3.1</v>
      </c>
      <c r="G131" s="46" t="str">
        <f t="shared" si="11"/>
        <v>3.1.99</v>
      </c>
      <c r="I131" s="20">
        <f t="shared" si="12"/>
        <v>-1</v>
      </c>
      <c r="J131" s="52" t="s">
        <v>156</v>
      </c>
      <c r="K131" s="47"/>
      <c r="L131" s="47"/>
      <c r="M131" s="47"/>
      <c r="O131" s="48" t="str">
        <f>IFERROR(INDEX(Utsläppsfaktorer!E:E,MATCH(CONCATENATE($J$1,$J$11,$J131),Utsläppsfaktorer!$A:$A,0)),"-")</f>
        <v>kg CO2e/SEK</v>
      </c>
      <c r="P131" s="48">
        <f>IFERROR(INDEX(Utsläppsfaktorer!F:F,MATCH(CONCATENATE($J$1,$J$11,$J131),Utsläppsfaktorer!$A:$A,0)),"-")</f>
        <v>0</v>
      </c>
      <c r="Q131" s="48">
        <f>IFERROR(INDEX(Utsläppsfaktorer!G:G,MATCH(CONCATENATE($J$1,$J$11,$J131),Utsläppsfaktorer!$A:$A,0)),"-")</f>
        <v>0</v>
      </c>
      <c r="R131" s="48">
        <f>IFERROR(INDEX(Utsläppsfaktorer!H:H,MATCH(CONCATENATE($J$1,$J$11,$J131),Utsläppsfaktorer!$A:$A,0)),"-")</f>
        <v>7.880236034806691E-3</v>
      </c>
      <c r="S131" s="47"/>
      <c r="T131" s="47"/>
      <c r="U131" s="47"/>
      <c r="V131" s="49" t="str">
        <f t="shared" si="13"/>
        <v/>
      </c>
      <c r="W131" s="48" t="s">
        <v>45</v>
      </c>
      <c r="X131" s="50" t="str">
        <f>Data!T122</f>
        <v>-</v>
      </c>
      <c r="Y131" s="50" t="str">
        <f>Data!U122</f>
        <v>-</v>
      </c>
      <c r="Z131" s="50" t="str">
        <f>Data!V122</f>
        <v>-</v>
      </c>
    </row>
    <row r="132" spans="1:26" ht="15" hidden="1" customHeight="1" outlineLevel="1">
      <c r="A132" s="46" t="s">
        <v>44</v>
      </c>
      <c r="B132" s="46">
        <f>INDEX('Listor_utökad spend'!$C$2:$C$7,MATCH('Input-inköpta varor o tjänster'!$K$13,LFUindelning,0))</f>
        <v>123</v>
      </c>
      <c r="C132" s="36">
        <f t="shared" si="7"/>
        <v>2</v>
      </c>
      <c r="D132" s="46" t="b">
        <f t="shared" si="8"/>
        <v>1</v>
      </c>
      <c r="E132" s="46" t="str">
        <f t="shared" si="9"/>
        <v>3</v>
      </c>
      <c r="F132" s="46" t="str">
        <f t="shared" si="10"/>
        <v>3.2</v>
      </c>
      <c r="G132" s="46" t="str">
        <f t="shared" si="11"/>
        <v>3.2</v>
      </c>
      <c r="I132" s="20">
        <f t="shared" si="12"/>
        <v>-1</v>
      </c>
      <c r="J132" s="51" t="s">
        <v>157</v>
      </c>
      <c r="K132" s="47"/>
      <c r="L132" s="47"/>
      <c r="M132" s="47"/>
      <c r="O132" s="48" t="str">
        <f>IFERROR(INDEX(Utsläppsfaktorer!E:E,MATCH(CONCATENATE($J$1,$J$11,$J132),Utsläppsfaktorer!$A:$A,0)),"-")</f>
        <v>kg CO2e/SEK</v>
      </c>
      <c r="P132" s="48">
        <f>IFERROR(INDEX(Utsläppsfaktorer!F:F,MATCH(CONCATENATE($J$1,$J$11,$J132),Utsläppsfaktorer!$A:$A,0)),"-")</f>
        <v>0</v>
      </c>
      <c r="Q132" s="48">
        <f>IFERROR(INDEX(Utsläppsfaktorer!G:G,MATCH(CONCATENATE($J$1,$J$11,$J132),Utsläppsfaktorer!$A:$A,0)),"-")</f>
        <v>0</v>
      </c>
      <c r="R132" s="48">
        <f>IFERROR(INDEX(Utsläppsfaktorer!H:H,MATCH(CONCATENATE($J$1,$J$11,$J132),Utsläppsfaktorer!$A:$A,0)),"-")</f>
        <v>7.8802360348066945E-3</v>
      </c>
      <c r="S132" s="47"/>
      <c r="T132" s="47"/>
      <c r="U132" s="47"/>
      <c r="V132" s="49" t="str">
        <f t="shared" si="13"/>
        <v/>
      </c>
      <c r="W132" s="48" t="s">
        <v>45</v>
      </c>
      <c r="X132" s="50" t="str">
        <f>Data!T123</f>
        <v>-</v>
      </c>
      <c r="Y132" s="50" t="str">
        <f>Data!U123</f>
        <v>-</v>
      </c>
      <c r="Z132" s="50" t="str">
        <f>Data!V123</f>
        <v>-</v>
      </c>
    </row>
    <row r="133" spans="1:26" ht="15" hidden="1" customHeight="1" outlineLevel="2">
      <c r="A133" s="46" t="s">
        <v>44</v>
      </c>
      <c r="B133" s="46">
        <f>INDEX('Listor_utökad spend'!$C$2:$C$7,MATCH('Input-inköpta varor o tjänster'!$K$13,LFUindelning,0))</f>
        <v>123</v>
      </c>
      <c r="C133" s="36">
        <f t="shared" si="7"/>
        <v>3</v>
      </c>
      <c r="D133" s="46" t="b">
        <f t="shared" si="8"/>
        <v>1</v>
      </c>
      <c r="E133" s="46" t="str">
        <f t="shared" si="9"/>
        <v>3</v>
      </c>
      <c r="F133" s="46" t="str">
        <f t="shared" si="10"/>
        <v>3.2</v>
      </c>
      <c r="G133" s="46" t="str">
        <f t="shared" si="11"/>
        <v>3.2.1</v>
      </c>
      <c r="I133" s="20">
        <f t="shared" si="12"/>
        <v>-1</v>
      </c>
      <c r="J133" s="52" t="s">
        <v>158</v>
      </c>
      <c r="K133" s="47"/>
      <c r="L133" s="47"/>
      <c r="M133" s="47"/>
      <c r="O133" s="48" t="str">
        <f>IFERROR(INDEX(Utsläppsfaktorer!E:E,MATCH(CONCATENATE($J$1,$J$11,$J133),Utsläppsfaktorer!$A:$A,0)),"-")</f>
        <v>kg CO2e/SEK</v>
      </c>
      <c r="P133" s="48">
        <f>IFERROR(INDEX(Utsläppsfaktorer!F:F,MATCH(CONCATENATE($J$1,$J$11,$J133),Utsläppsfaktorer!$A:$A,0)),"-")</f>
        <v>0</v>
      </c>
      <c r="Q133" s="48">
        <f>IFERROR(INDEX(Utsläppsfaktorer!G:G,MATCH(CONCATENATE($J$1,$J$11,$J133),Utsläppsfaktorer!$A:$A,0)),"-")</f>
        <v>0</v>
      </c>
      <c r="R133" s="48">
        <f>IFERROR(INDEX(Utsläppsfaktorer!H:H,MATCH(CONCATENATE($J$1,$J$11,$J133),Utsläppsfaktorer!$A:$A,0)),"-")</f>
        <v>7.880236034806691E-3</v>
      </c>
      <c r="S133" s="47"/>
      <c r="T133" s="47"/>
      <c r="U133" s="47"/>
      <c r="V133" s="49" t="str">
        <f t="shared" si="13"/>
        <v/>
      </c>
      <c r="W133" s="48" t="s">
        <v>45</v>
      </c>
      <c r="X133" s="50" t="str">
        <f>Data!T124</f>
        <v>-</v>
      </c>
      <c r="Y133" s="50" t="str">
        <f>Data!U124</f>
        <v>-</v>
      </c>
      <c r="Z133" s="50" t="str">
        <f>Data!V124</f>
        <v>-</v>
      </c>
    </row>
    <row r="134" spans="1:26" ht="15" hidden="1" customHeight="1" outlineLevel="2">
      <c r="A134" s="46" t="s">
        <v>44</v>
      </c>
      <c r="B134" s="46">
        <f>INDEX('Listor_utökad spend'!$C$2:$C$7,MATCH('Input-inköpta varor o tjänster'!$K$13,LFUindelning,0))</f>
        <v>123</v>
      </c>
      <c r="C134" s="36">
        <f t="shared" si="7"/>
        <v>3</v>
      </c>
      <c r="D134" s="46" t="b">
        <f t="shared" si="8"/>
        <v>1</v>
      </c>
      <c r="E134" s="46" t="str">
        <f t="shared" si="9"/>
        <v>3</v>
      </c>
      <c r="F134" s="46" t="str">
        <f t="shared" si="10"/>
        <v>3.2</v>
      </c>
      <c r="G134" s="46" t="str">
        <f t="shared" si="11"/>
        <v>3.2.2</v>
      </c>
      <c r="I134" s="20">
        <f t="shared" si="12"/>
        <v>-1</v>
      </c>
      <c r="J134" s="52" t="s">
        <v>159</v>
      </c>
      <c r="K134" s="47"/>
      <c r="L134" s="47"/>
      <c r="M134" s="47"/>
      <c r="O134" s="48" t="str">
        <f>IFERROR(INDEX(Utsläppsfaktorer!E:E,MATCH(CONCATENATE($J$1,$J$11,$J134),Utsläppsfaktorer!$A:$A,0)),"-")</f>
        <v>kg CO2e/SEK</v>
      </c>
      <c r="P134" s="48">
        <f>IFERROR(INDEX(Utsläppsfaktorer!F:F,MATCH(CONCATENATE($J$1,$J$11,$J134),Utsläppsfaktorer!$A:$A,0)),"-")</f>
        <v>0</v>
      </c>
      <c r="Q134" s="48">
        <f>IFERROR(INDEX(Utsläppsfaktorer!G:G,MATCH(CONCATENATE($J$1,$J$11,$J134),Utsläppsfaktorer!$A:$A,0)),"-")</f>
        <v>0</v>
      </c>
      <c r="R134" s="48">
        <f>IFERROR(INDEX(Utsläppsfaktorer!H:H,MATCH(CONCATENATE($J$1,$J$11,$J134),Utsläppsfaktorer!$A:$A,0)),"-")</f>
        <v>7.880236034806691E-3</v>
      </c>
      <c r="S134" s="47"/>
      <c r="T134" s="47"/>
      <c r="U134" s="47"/>
      <c r="V134" s="49" t="str">
        <f t="shared" si="13"/>
        <v/>
      </c>
      <c r="W134" s="48" t="s">
        <v>45</v>
      </c>
      <c r="X134" s="50" t="str">
        <f>Data!T125</f>
        <v>-</v>
      </c>
      <c r="Y134" s="50" t="str">
        <f>Data!U125</f>
        <v>-</v>
      </c>
      <c r="Z134" s="50" t="str">
        <f>Data!V125</f>
        <v>-</v>
      </c>
    </row>
    <row r="135" spans="1:26" ht="15" hidden="1" customHeight="1" outlineLevel="2">
      <c r="A135" s="46" t="s">
        <v>44</v>
      </c>
      <c r="B135" s="46">
        <f>INDEX('Listor_utökad spend'!$C$2:$C$7,MATCH('Input-inköpta varor o tjänster'!$K$13,LFUindelning,0))</f>
        <v>123</v>
      </c>
      <c r="C135" s="36">
        <f t="shared" si="7"/>
        <v>3</v>
      </c>
      <c r="D135" s="46" t="b">
        <f t="shared" si="8"/>
        <v>1</v>
      </c>
      <c r="E135" s="46" t="str">
        <f t="shared" si="9"/>
        <v>3</v>
      </c>
      <c r="F135" s="46" t="str">
        <f t="shared" si="10"/>
        <v>3.2</v>
      </c>
      <c r="G135" s="46" t="str">
        <f t="shared" si="11"/>
        <v>3.2.3</v>
      </c>
      <c r="I135" s="20">
        <f t="shared" si="12"/>
        <v>-1</v>
      </c>
      <c r="J135" s="52" t="s">
        <v>160</v>
      </c>
      <c r="K135" s="47"/>
      <c r="L135" s="47"/>
      <c r="M135" s="47"/>
      <c r="O135" s="48" t="str">
        <f>IFERROR(INDEX(Utsläppsfaktorer!E:E,MATCH(CONCATENATE($J$1,$J$11,$J135),Utsläppsfaktorer!$A:$A,0)),"-")</f>
        <v>kg CO2e/SEK</v>
      </c>
      <c r="P135" s="48">
        <f>IFERROR(INDEX(Utsläppsfaktorer!F:F,MATCH(CONCATENATE($J$1,$J$11,$J135),Utsläppsfaktorer!$A:$A,0)),"-")</f>
        <v>0</v>
      </c>
      <c r="Q135" s="48">
        <f>IFERROR(INDEX(Utsläppsfaktorer!G:G,MATCH(CONCATENATE($J$1,$J$11,$J135),Utsläppsfaktorer!$A:$A,0)),"-")</f>
        <v>0</v>
      </c>
      <c r="R135" s="48">
        <f>IFERROR(INDEX(Utsläppsfaktorer!H:H,MATCH(CONCATENATE($J$1,$J$11,$J135),Utsläppsfaktorer!$A:$A,0)),"-")</f>
        <v>7.880236034806691E-3</v>
      </c>
      <c r="S135" s="47"/>
      <c r="T135" s="47"/>
      <c r="U135" s="47"/>
      <c r="V135" s="49" t="str">
        <f t="shared" si="13"/>
        <v/>
      </c>
      <c r="W135" s="48" t="s">
        <v>45</v>
      </c>
      <c r="X135" s="50" t="str">
        <f>Data!T126</f>
        <v>-</v>
      </c>
      <c r="Y135" s="50" t="str">
        <f>Data!U126</f>
        <v>-</v>
      </c>
      <c r="Z135" s="50" t="str">
        <f>Data!V126</f>
        <v>-</v>
      </c>
    </row>
    <row r="136" spans="1:26" ht="15" hidden="1" customHeight="1" outlineLevel="2">
      <c r="A136" s="46" t="s">
        <v>44</v>
      </c>
      <c r="B136" s="46">
        <f>INDEX('Listor_utökad spend'!$C$2:$C$7,MATCH('Input-inköpta varor o tjänster'!$K$13,LFUindelning,0))</f>
        <v>123</v>
      </c>
      <c r="C136" s="36">
        <f t="shared" si="7"/>
        <v>3</v>
      </c>
      <c r="D136" s="46" t="b">
        <f t="shared" si="8"/>
        <v>1</v>
      </c>
      <c r="E136" s="46" t="str">
        <f t="shared" si="9"/>
        <v>3</v>
      </c>
      <c r="F136" s="46" t="str">
        <f t="shared" si="10"/>
        <v>3.2</v>
      </c>
      <c r="G136" s="46" t="str">
        <f t="shared" si="11"/>
        <v>3.2.4</v>
      </c>
      <c r="I136" s="20">
        <f t="shared" si="12"/>
        <v>-1</v>
      </c>
      <c r="J136" s="52" t="s">
        <v>161</v>
      </c>
      <c r="K136" s="47"/>
      <c r="L136" s="47"/>
      <c r="M136" s="47"/>
      <c r="O136" s="48" t="str">
        <f>IFERROR(INDEX(Utsläppsfaktorer!E:E,MATCH(CONCATENATE($J$1,$J$11,$J136),Utsläppsfaktorer!$A:$A,0)),"-")</f>
        <v>kg CO2e/SEK</v>
      </c>
      <c r="P136" s="48">
        <f>IFERROR(INDEX(Utsläppsfaktorer!F:F,MATCH(CONCATENATE($J$1,$J$11,$J136),Utsläppsfaktorer!$A:$A,0)),"-")</f>
        <v>0</v>
      </c>
      <c r="Q136" s="48">
        <f>IFERROR(INDEX(Utsläppsfaktorer!G:G,MATCH(CONCATENATE($J$1,$J$11,$J136),Utsläppsfaktorer!$A:$A,0)),"-")</f>
        <v>0</v>
      </c>
      <c r="R136" s="48">
        <f>IFERROR(INDEX(Utsläppsfaktorer!H:H,MATCH(CONCATENATE($J$1,$J$11,$J136),Utsläppsfaktorer!$A:$A,0)),"-")</f>
        <v>7.880236034806691E-3</v>
      </c>
      <c r="S136" s="47"/>
      <c r="T136" s="47"/>
      <c r="U136" s="47"/>
      <c r="V136" s="49" t="str">
        <f t="shared" si="13"/>
        <v/>
      </c>
      <c r="W136" s="48" t="s">
        <v>45</v>
      </c>
      <c r="X136" s="50" t="str">
        <f>Data!T127</f>
        <v>-</v>
      </c>
      <c r="Y136" s="50" t="str">
        <f>Data!U127</f>
        <v>-</v>
      </c>
      <c r="Z136" s="50" t="str">
        <f>Data!V127</f>
        <v>-</v>
      </c>
    </row>
    <row r="137" spans="1:26" ht="15" hidden="1" customHeight="1" outlineLevel="2">
      <c r="A137" s="46" t="s">
        <v>44</v>
      </c>
      <c r="B137" s="46">
        <f>INDEX('Listor_utökad spend'!$C$2:$C$7,MATCH('Input-inköpta varor o tjänster'!$K$13,LFUindelning,0))</f>
        <v>123</v>
      </c>
      <c r="C137" s="36">
        <f t="shared" si="7"/>
        <v>3</v>
      </c>
      <c r="D137" s="46" t="b">
        <f t="shared" si="8"/>
        <v>1</v>
      </c>
      <c r="E137" s="46" t="str">
        <f t="shared" si="9"/>
        <v>3</v>
      </c>
      <c r="F137" s="46" t="str">
        <f t="shared" si="10"/>
        <v>3.2</v>
      </c>
      <c r="G137" s="46" t="str">
        <f t="shared" si="11"/>
        <v>3.2.5</v>
      </c>
      <c r="I137" s="20">
        <f t="shared" si="12"/>
        <v>-1</v>
      </c>
      <c r="J137" s="52" t="s">
        <v>162</v>
      </c>
      <c r="K137" s="47"/>
      <c r="L137" s="47"/>
      <c r="M137" s="47"/>
      <c r="O137" s="48" t="str">
        <f>IFERROR(INDEX(Utsläppsfaktorer!E:E,MATCH(CONCATENATE($J$1,$J$11,$J137),Utsläppsfaktorer!$A:$A,0)),"-")</f>
        <v>kg CO2e/SEK</v>
      </c>
      <c r="P137" s="48">
        <f>IFERROR(INDEX(Utsläppsfaktorer!F:F,MATCH(CONCATENATE($J$1,$J$11,$J137),Utsläppsfaktorer!$A:$A,0)),"-")</f>
        <v>0</v>
      </c>
      <c r="Q137" s="48">
        <f>IFERROR(INDEX(Utsläppsfaktorer!G:G,MATCH(CONCATENATE($J$1,$J$11,$J137),Utsläppsfaktorer!$A:$A,0)),"-")</f>
        <v>0</v>
      </c>
      <c r="R137" s="48">
        <f>IFERROR(INDEX(Utsläppsfaktorer!H:H,MATCH(CONCATENATE($J$1,$J$11,$J137),Utsläppsfaktorer!$A:$A,0)),"-")</f>
        <v>7.880236034806691E-3</v>
      </c>
      <c r="S137" s="47"/>
      <c r="T137" s="47"/>
      <c r="U137" s="47"/>
      <c r="V137" s="49" t="str">
        <f t="shared" si="13"/>
        <v/>
      </c>
      <c r="W137" s="48" t="s">
        <v>45</v>
      </c>
      <c r="X137" s="50" t="str">
        <f>Data!T128</f>
        <v>-</v>
      </c>
      <c r="Y137" s="50" t="str">
        <f>Data!U128</f>
        <v>-</v>
      </c>
      <c r="Z137" s="50" t="str">
        <f>Data!V128</f>
        <v>-</v>
      </c>
    </row>
    <row r="138" spans="1:26" ht="15" hidden="1" customHeight="1" outlineLevel="2">
      <c r="A138" s="46" t="s">
        <v>44</v>
      </c>
      <c r="B138" s="46">
        <f>INDEX('Listor_utökad spend'!$C$2:$C$7,MATCH('Input-inköpta varor o tjänster'!$K$13,LFUindelning,0))</f>
        <v>123</v>
      </c>
      <c r="C138" s="36">
        <f t="shared" si="7"/>
        <v>3</v>
      </c>
      <c r="D138" s="46" t="b">
        <f t="shared" si="8"/>
        <v>1</v>
      </c>
      <c r="E138" s="46" t="str">
        <f t="shared" si="9"/>
        <v>3</v>
      </c>
      <c r="F138" s="46" t="str">
        <f t="shared" si="10"/>
        <v>3.2</v>
      </c>
      <c r="G138" s="46" t="str">
        <f t="shared" si="11"/>
        <v>3.2.6</v>
      </c>
      <c r="I138" s="20">
        <f t="shared" si="12"/>
        <v>-1</v>
      </c>
      <c r="J138" s="52" t="s">
        <v>163</v>
      </c>
      <c r="K138" s="47"/>
      <c r="L138" s="47"/>
      <c r="M138" s="47"/>
      <c r="O138" s="48" t="str">
        <f>IFERROR(INDEX(Utsläppsfaktorer!E:E,MATCH(CONCATENATE($J$1,$J$11,$J138),Utsläppsfaktorer!$A:$A,0)),"-")</f>
        <v>kg CO2e/SEK</v>
      </c>
      <c r="P138" s="48">
        <f>IFERROR(INDEX(Utsläppsfaktorer!F:F,MATCH(CONCATENATE($J$1,$J$11,$J138),Utsläppsfaktorer!$A:$A,0)),"-")</f>
        <v>0</v>
      </c>
      <c r="Q138" s="48">
        <f>IFERROR(INDEX(Utsläppsfaktorer!G:G,MATCH(CONCATENATE($J$1,$J$11,$J138),Utsläppsfaktorer!$A:$A,0)),"-")</f>
        <v>0</v>
      </c>
      <c r="R138" s="48">
        <f>IFERROR(INDEX(Utsläppsfaktorer!H:H,MATCH(CONCATENATE($J$1,$J$11,$J138),Utsläppsfaktorer!$A:$A,0)),"-")</f>
        <v>7.880236034806691E-3</v>
      </c>
      <c r="S138" s="47"/>
      <c r="T138" s="47"/>
      <c r="U138" s="47"/>
      <c r="V138" s="49" t="str">
        <f t="shared" si="13"/>
        <v/>
      </c>
      <c r="W138" s="48" t="s">
        <v>45</v>
      </c>
      <c r="X138" s="50" t="str">
        <f>Data!T129</f>
        <v>-</v>
      </c>
      <c r="Y138" s="50" t="str">
        <f>Data!U129</f>
        <v>-</v>
      </c>
      <c r="Z138" s="50" t="str">
        <f>Data!V129</f>
        <v>-</v>
      </c>
    </row>
    <row r="139" spans="1:26" ht="15" hidden="1" customHeight="1" outlineLevel="2">
      <c r="A139" s="46" t="s">
        <v>44</v>
      </c>
      <c r="B139" s="46">
        <f>INDEX('Listor_utökad spend'!$C$2:$C$7,MATCH('Input-inköpta varor o tjänster'!$K$13,LFUindelning,0))</f>
        <v>123</v>
      </c>
      <c r="C139" s="36">
        <f t="shared" si="7"/>
        <v>3</v>
      </c>
      <c r="D139" s="46" t="b">
        <f t="shared" si="8"/>
        <v>1</v>
      </c>
      <c r="E139" s="46" t="str">
        <f t="shared" si="9"/>
        <v>3</v>
      </c>
      <c r="F139" s="46" t="str">
        <f t="shared" si="10"/>
        <v>3.2</v>
      </c>
      <c r="G139" s="46" t="str">
        <f t="shared" si="11"/>
        <v>3.2.99</v>
      </c>
      <c r="I139" s="20">
        <f t="shared" si="12"/>
        <v>-1</v>
      </c>
      <c r="J139" s="52" t="s">
        <v>164</v>
      </c>
      <c r="K139" s="47"/>
      <c r="L139" s="47"/>
      <c r="M139" s="47"/>
      <c r="O139" s="48" t="str">
        <f>IFERROR(INDEX(Utsläppsfaktorer!E:E,MATCH(CONCATENATE($J$1,$J$11,$J139),Utsläppsfaktorer!$A:$A,0)),"-")</f>
        <v>kg CO2e/SEK</v>
      </c>
      <c r="P139" s="48">
        <f>IFERROR(INDEX(Utsläppsfaktorer!F:F,MATCH(CONCATENATE($J$1,$J$11,$J139),Utsläppsfaktorer!$A:$A,0)),"-")</f>
        <v>0</v>
      </c>
      <c r="Q139" s="48">
        <f>IFERROR(INDEX(Utsläppsfaktorer!G:G,MATCH(CONCATENATE($J$1,$J$11,$J139),Utsläppsfaktorer!$A:$A,0)),"-")</f>
        <v>0</v>
      </c>
      <c r="R139" s="48">
        <f>IFERROR(INDEX(Utsläppsfaktorer!H:H,MATCH(CONCATENATE($J$1,$J$11,$J139),Utsläppsfaktorer!$A:$A,0)),"-")</f>
        <v>7.880236034806691E-3</v>
      </c>
      <c r="S139" s="47"/>
      <c r="T139" s="47"/>
      <c r="U139" s="47"/>
      <c r="V139" s="49" t="str">
        <f t="shared" si="13"/>
        <v/>
      </c>
      <c r="W139" s="48" t="s">
        <v>45</v>
      </c>
      <c r="X139" s="50" t="str">
        <f>Data!T130</f>
        <v>-</v>
      </c>
      <c r="Y139" s="50" t="str">
        <f>Data!U130</f>
        <v>-</v>
      </c>
      <c r="Z139" s="50" t="str">
        <f>Data!V130</f>
        <v>-</v>
      </c>
    </row>
    <row r="140" spans="1:26" ht="15" hidden="1" customHeight="1" outlineLevel="1">
      <c r="A140" s="46" t="s">
        <v>44</v>
      </c>
      <c r="B140" s="46">
        <f>INDEX('Listor_utökad spend'!$C$2:$C$7,MATCH('Input-inköpta varor o tjänster'!$K$13,LFUindelning,0))</f>
        <v>123</v>
      </c>
      <c r="C140" s="36">
        <f t="shared" si="7"/>
        <v>2</v>
      </c>
      <c r="D140" s="46" t="b">
        <f t="shared" si="8"/>
        <v>1</v>
      </c>
      <c r="E140" s="46" t="str">
        <f t="shared" si="9"/>
        <v>3</v>
      </c>
      <c r="F140" s="46" t="str">
        <f t="shared" si="10"/>
        <v>3.3</v>
      </c>
      <c r="G140" s="46" t="str">
        <f t="shared" si="11"/>
        <v>3.3</v>
      </c>
      <c r="I140" s="20">
        <f t="shared" si="12"/>
        <v>-1</v>
      </c>
      <c r="J140" s="51" t="s">
        <v>165</v>
      </c>
      <c r="K140" s="47"/>
      <c r="L140" s="47"/>
      <c r="M140" s="47"/>
      <c r="O140" s="48" t="str">
        <f>IFERROR(INDEX(Utsläppsfaktorer!E:E,MATCH(CONCATENATE($J$1,$J$11,$J140),Utsläppsfaktorer!$A:$A,0)),"-")</f>
        <v>kg CO2e/SEK</v>
      </c>
      <c r="P140" s="48">
        <f>IFERROR(INDEX(Utsläppsfaktorer!F:F,MATCH(CONCATENATE($J$1,$J$11,$J140),Utsläppsfaktorer!$A:$A,0)),"-")</f>
        <v>0</v>
      </c>
      <c r="Q140" s="48">
        <f>IFERROR(INDEX(Utsläppsfaktorer!G:G,MATCH(CONCATENATE($J$1,$J$11,$J140),Utsläppsfaktorer!$A:$A,0)),"-")</f>
        <v>0</v>
      </c>
      <c r="R140" s="48">
        <f>IFERROR(INDEX(Utsläppsfaktorer!H:H,MATCH(CONCATENATE($J$1,$J$11,$J140),Utsläppsfaktorer!$A:$A,0)),"-")</f>
        <v>7.8802360348066928E-3</v>
      </c>
      <c r="S140" s="47"/>
      <c r="T140" s="47"/>
      <c r="U140" s="47"/>
      <c r="V140" s="49" t="str">
        <f t="shared" si="13"/>
        <v/>
      </c>
      <c r="W140" s="48" t="s">
        <v>45</v>
      </c>
      <c r="X140" s="50" t="str">
        <f>Data!T131</f>
        <v>-</v>
      </c>
      <c r="Y140" s="50" t="str">
        <f>Data!U131</f>
        <v>-</v>
      </c>
      <c r="Z140" s="50" t="str">
        <f>Data!V131</f>
        <v>-</v>
      </c>
    </row>
    <row r="141" spans="1:26" ht="20.25" hidden="1" customHeight="1" outlineLevel="2">
      <c r="A141" s="46" t="s">
        <v>44</v>
      </c>
      <c r="B141" s="46">
        <f>INDEX('Listor_utökad spend'!$C$2:$C$7,MATCH('Input-inköpta varor o tjänster'!$K$13,LFUindelning,0))</f>
        <v>123</v>
      </c>
      <c r="C141" s="36">
        <f t="shared" si="7"/>
        <v>3</v>
      </c>
      <c r="D141" s="46" t="b">
        <f t="shared" si="8"/>
        <v>1</v>
      </c>
      <c r="E141" s="46" t="str">
        <f t="shared" si="9"/>
        <v>3</v>
      </c>
      <c r="F141" s="46" t="str">
        <f t="shared" si="10"/>
        <v>3.3</v>
      </c>
      <c r="G141" s="46" t="str">
        <f t="shared" si="11"/>
        <v>3.3.1</v>
      </c>
      <c r="I141" s="20">
        <f t="shared" si="12"/>
        <v>-1</v>
      </c>
      <c r="J141" s="52" t="s">
        <v>166</v>
      </c>
      <c r="K141" s="47"/>
      <c r="L141" s="47"/>
      <c r="M141" s="47"/>
      <c r="O141" s="48" t="str">
        <f>IFERROR(INDEX(Utsläppsfaktorer!E:E,MATCH(CONCATENATE($J$1,$J$11,$J141),Utsläppsfaktorer!$A:$A,0)),"-")</f>
        <v>kg CO2e/SEK</v>
      </c>
      <c r="P141" s="48">
        <f>IFERROR(INDEX(Utsläppsfaktorer!F:F,MATCH(CONCATENATE($J$1,$J$11,$J141),Utsläppsfaktorer!$A:$A,0)),"-")</f>
        <v>0</v>
      </c>
      <c r="Q141" s="48">
        <f>IFERROR(INDEX(Utsläppsfaktorer!G:G,MATCH(CONCATENATE($J$1,$J$11,$J141),Utsläppsfaktorer!$A:$A,0)),"-")</f>
        <v>0</v>
      </c>
      <c r="R141" s="48">
        <f>IFERROR(INDEX(Utsläppsfaktorer!H:H,MATCH(CONCATENATE($J$1,$J$11,$J141),Utsläppsfaktorer!$A:$A,0)),"-")</f>
        <v>7.880236034806691E-3</v>
      </c>
      <c r="S141" s="47"/>
      <c r="T141" s="47"/>
      <c r="U141" s="47"/>
      <c r="V141" s="49" t="str">
        <f t="shared" si="13"/>
        <v/>
      </c>
      <c r="W141" s="48" t="s">
        <v>45</v>
      </c>
      <c r="X141" s="50" t="str">
        <f>Data!T132</f>
        <v>-</v>
      </c>
      <c r="Y141" s="50" t="str">
        <f>Data!U132</f>
        <v>-</v>
      </c>
      <c r="Z141" s="50" t="str">
        <f>Data!V132</f>
        <v>-</v>
      </c>
    </row>
    <row r="142" spans="1:26" ht="15" hidden="1" customHeight="1" outlineLevel="2">
      <c r="A142" s="46" t="s">
        <v>44</v>
      </c>
      <c r="B142" s="46">
        <f>INDEX('Listor_utökad spend'!$C$2:$C$7,MATCH('Input-inköpta varor o tjänster'!$K$13,LFUindelning,0))</f>
        <v>123</v>
      </c>
      <c r="C142" s="36">
        <f t="shared" si="7"/>
        <v>3</v>
      </c>
      <c r="D142" s="46" t="b">
        <f t="shared" si="8"/>
        <v>1</v>
      </c>
      <c r="E142" s="46" t="str">
        <f t="shared" si="9"/>
        <v>3</v>
      </c>
      <c r="F142" s="46" t="str">
        <f t="shared" si="10"/>
        <v>3.3</v>
      </c>
      <c r="G142" s="46" t="str">
        <f t="shared" si="11"/>
        <v>3.3.2</v>
      </c>
      <c r="I142" s="20">
        <f t="shared" si="12"/>
        <v>-1</v>
      </c>
      <c r="J142" s="52" t="s">
        <v>167</v>
      </c>
      <c r="K142" s="47"/>
      <c r="L142" s="47"/>
      <c r="M142" s="47"/>
      <c r="O142" s="48" t="str">
        <f>IFERROR(INDEX(Utsläppsfaktorer!E:E,MATCH(CONCATENATE($J$1,$J$11,$J142),Utsläppsfaktorer!$A:$A,0)),"-")</f>
        <v>kg CO2e/SEK</v>
      </c>
      <c r="P142" s="48">
        <f>IFERROR(INDEX(Utsläppsfaktorer!F:F,MATCH(CONCATENATE($J$1,$J$11,$J142),Utsläppsfaktorer!$A:$A,0)),"-")</f>
        <v>0</v>
      </c>
      <c r="Q142" s="48">
        <f>IFERROR(INDEX(Utsläppsfaktorer!G:G,MATCH(CONCATENATE($J$1,$J$11,$J142),Utsläppsfaktorer!$A:$A,0)),"-")</f>
        <v>0</v>
      </c>
      <c r="R142" s="48">
        <f>IFERROR(INDEX(Utsläppsfaktorer!H:H,MATCH(CONCATENATE($J$1,$J$11,$J142),Utsläppsfaktorer!$A:$A,0)),"-")</f>
        <v>7.880236034806691E-3</v>
      </c>
      <c r="S142" s="47"/>
      <c r="T142" s="47"/>
      <c r="U142" s="47"/>
      <c r="V142" s="49" t="str">
        <f t="shared" si="13"/>
        <v/>
      </c>
      <c r="W142" s="48" t="s">
        <v>45</v>
      </c>
      <c r="X142" s="50" t="str">
        <f>Data!T133</f>
        <v>-</v>
      </c>
      <c r="Y142" s="50" t="str">
        <f>Data!U133</f>
        <v>-</v>
      </c>
      <c r="Z142" s="50" t="str">
        <f>Data!V133</f>
        <v>-</v>
      </c>
    </row>
    <row r="143" spans="1:26" ht="18.5" hidden="1" outlineLevel="2">
      <c r="A143" s="46" t="s">
        <v>44</v>
      </c>
      <c r="B143" s="46">
        <f>INDEX('Listor_utökad spend'!$C$2:$C$7,MATCH('Input-inköpta varor o tjänster'!$K$13,LFUindelning,0))</f>
        <v>123</v>
      </c>
      <c r="C143" s="36">
        <f t="shared" si="7"/>
        <v>3</v>
      </c>
      <c r="D143" s="46" t="b">
        <f t="shared" si="8"/>
        <v>1</v>
      </c>
      <c r="E143" s="46" t="str">
        <f t="shared" si="9"/>
        <v>3</v>
      </c>
      <c r="F143" s="46" t="str">
        <f t="shared" si="10"/>
        <v>3.3</v>
      </c>
      <c r="G143" s="46" t="str">
        <f t="shared" si="11"/>
        <v>3.3.3</v>
      </c>
      <c r="I143" s="20">
        <f t="shared" si="12"/>
        <v>-1</v>
      </c>
      <c r="J143" s="52" t="s">
        <v>168</v>
      </c>
      <c r="K143" s="47"/>
      <c r="L143" s="47"/>
      <c r="M143" s="47"/>
      <c r="O143" s="48" t="str">
        <f>IFERROR(INDEX(Utsläppsfaktorer!E:E,MATCH(CONCATENATE($J$1,$J$11,$J143),Utsläppsfaktorer!$A:$A,0)),"-")</f>
        <v>kg CO2e/SEK</v>
      </c>
      <c r="P143" s="48">
        <f>IFERROR(INDEX(Utsläppsfaktorer!F:F,MATCH(CONCATENATE($J$1,$J$11,$J143),Utsläppsfaktorer!$A:$A,0)),"-")</f>
        <v>0</v>
      </c>
      <c r="Q143" s="48">
        <f>IFERROR(INDEX(Utsläppsfaktorer!G:G,MATCH(CONCATENATE($J$1,$J$11,$J143),Utsläppsfaktorer!$A:$A,0)),"-")</f>
        <v>0</v>
      </c>
      <c r="R143" s="48">
        <f>IFERROR(INDEX(Utsläppsfaktorer!H:H,MATCH(CONCATENATE($J$1,$J$11,$J143),Utsläppsfaktorer!$A:$A,0)),"-")</f>
        <v>7.880236034806691E-3</v>
      </c>
      <c r="S143" s="47"/>
      <c r="T143" s="47"/>
      <c r="U143" s="47"/>
      <c r="V143" s="49" t="str">
        <f t="shared" si="13"/>
        <v/>
      </c>
      <c r="W143" s="48" t="s">
        <v>45</v>
      </c>
      <c r="X143" s="50" t="str">
        <f>Data!T134</f>
        <v>-</v>
      </c>
      <c r="Y143" s="50" t="str">
        <f>Data!U134</f>
        <v>-</v>
      </c>
      <c r="Z143" s="50" t="str">
        <f>Data!V134</f>
        <v>-</v>
      </c>
    </row>
    <row r="144" spans="1:26" ht="15" hidden="1" customHeight="1" outlineLevel="2">
      <c r="A144" s="46" t="s">
        <v>44</v>
      </c>
      <c r="B144" s="46">
        <f>INDEX('Listor_utökad spend'!$C$2:$C$7,MATCH('Input-inköpta varor o tjänster'!$K$13,LFUindelning,0))</f>
        <v>123</v>
      </c>
      <c r="C144" s="36">
        <f t="shared" ref="C144:C207" si="21">IF(ISBLANK(J144),0,LEN(J144)-LEN(SUBSTITUTE(J144,".",""))+1)</f>
        <v>3</v>
      </c>
      <c r="D144" s="46" t="b">
        <f t="shared" ref="D144:D207" si="22">ISNUMBER(FIND(C144,B144))</f>
        <v>1</v>
      </c>
      <c r="E144" s="46" t="str">
        <f t="shared" si="9"/>
        <v>3</v>
      </c>
      <c r="F144" s="46" t="str">
        <f t="shared" si="10"/>
        <v>3.3</v>
      </c>
      <c r="G144" s="46" t="str">
        <f t="shared" si="11"/>
        <v>3.3.4</v>
      </c>
      <c r="I144" s="20">
        <f t="shared" si="12"/>
        <v>-1</v>
      </c>
      <c r="J144" s="52" t="s">
        <v>169</v>
      </c>
      <c r="K144" s="47"/>
      <c r="L144" s="47"/>
      <c r="M144" s="47"/>
      <c r="O144" s="48" t="str">
        <f>IFERROR(INDEX(Utsläppsfaktorer!E:E,MATCH(CONCATENATE($J$1,$J$11,$J144),Utsläppsfaktorer!$A:$A,0)),"-")</f>
        <v>kg CO2e/SEK</v>
      </c>
      <c r="P144" s="48">
        <f>IFERROR(INDEX(Utsläppsfaktorer!F:F,MATCH(CONCATENATE($J$1,$J$11,$J144),Utsläppsfaktorer!$A:$A,0)),"-")</f>
        <v>0</v>
      </c>
      <c r="Q144" s="48">
        <f>IFERROR(INDEX(Utsläppsfaktorer!G:G,MATCH(CONCATENATE($J$1,$J$11,$J144),Utsläppsfaktorer!$A:$A,0)),"-")</f>
        <v>0</v>
      </c>
      <c r="R144" s="48">
        <f>IFERROR(INDEX(Utsläppsfaktorer!H:H,MATCH(CONCATENATE($J$1,$J$11,$J144),Utsläppsfaktorer!$A:$A,0)),"-")</f>
        <v>7.880236034806691E-3</v>
      </c>
      <c r="S144" s="47"/>
      <c r="T144" s="47"/>
      <c r="U144" s="47"/>
      <c r="V144" s="49" t="str">
        <f t="shared" si="13"/>
        <v/>
      </c>
      <c r="W144" s="48" t="s">
        <v>45</v>
      </c>
      <c r="X144" s="50" t="str">
        <f>Data!T135</f>
        <v>-</v>
      </c>
      <c r="Y144" s="50" t="str">
        <f>Data!U135</f>
        <v>-</v>
      </c>
      <c r="Z144" s="50" t="str">
        <f>Data!V135</f>
        <v>-</v>
      </c>
    </row>
    <row r="145" spans="1:26" ht="15" hidden="1" customHeight="1" outlineLevel="2">
      <c r="A145" s="46" t="s">
        <v>44</v>
      </c>
      <c r="B145" s="46">
        <f>INDEX('Listor_utökad spend'!$C$2:$C$7,MATCH('Input-inköpta varor o tjänster'!$K$13,LFUindelning,0))</f>
        <v>123</v>
      </c>
      <c r="C145" s="36">
        <f t="shared" si="21"/>
        <v>3</v>
      </c>
      <c r="D145" s="46" t="b">
        <f t="shared" si="22"/>
        <v>1</v>
      </c>
      <c r="E145" s="46" t="str">
        <f t="shared" ref="E145:E208" si="23">LEFT(J145,1)</f>
        <v>3</v>
      </c>
      <c r="F145" s="46" t="str">
        <f t="shared" ref="F145:F208" si="24">IF(LEN(J145)-LEN(SUBSTITUTE(J145,".",""))&gt;=1,LEFT(J145,FIND(".",J145)+1),E145)</f>
        <v>3.3</v>
      </c>
      <c r="G145" s="46" t="str">
        <f t="shared" ref="G145:G208" si="25">IF(LEN(J145)-LEN(SUBSTITUTE(J145,".",""))&gt;=2,LEFT(J145,FIND(" ",J145)-1),F145)</f>
        <v>3.3.5</v>
      </c>
      <c r="I145" s="20">
        <f t="shared" ref="I145:I208" si="26">IF(OR($K$12="Ej relevant/Kommer ej kunna rapportera",K145&lt;&gt;"",D145=FALSE),1,-1)</f>
        <v>-1</v>
      </c>
      <c r="J145" s="52" t="s">
        <v>170</v>
      </c>
      <c r="K145" s="47"/>
      <c r="L145" s="47"/>
      <c r="M145" s="47"/>
      <c r="O145" s="48" t="str">
        <f>IFERROR(INDEX(Utsläppsfaktorer!E:E,MATCH(CONCATENATE($J$1,$J$11,$J145),Utsläppsfaktorer!$A:$A,0)),"-")</f>
        <v>kg CO2e/SEK</v>
      </c>
      <c r="P145" s="48">
        <f>IFERROR(INDEX(Utsläppsfaktorer!F:F,MATCH(CONCATENATE($J$1,$J$11,$J145),Utsläppsfaktorer!$A:$A,0)),"-")</f>
        <v>0</v>
      </c>
      <c r="Q145" s="48">
        <f>IFERROR(INDEX(Utsläppsfaktorer!G:G,MATCH(CONCATENATE($J$1,$J$11,$J145),Utsläppsfaktorer!$A:$A,0)),"-")</f>
        <v>0</v>
      </c>
      <c r="R145" s="48">
        <f>IFERROR(INDEX(Utsläppsfaktorer!H:H,MATCH(CONCATENATE($J$1,$J$11,$J145),Utsläppsfaktorer!$A:$A,0)),"-")</f>
        <v>7.880236034806691E-3</v>
      </c>
      <c r="S145" s="47"/>
      <c r="T145" s="47"/>
      <c r="U145" s="47"/>
      <c r="V145" s="49" t="str">
        <f t="shared" ref="V145:V208" si="27">IF(AND(ISBLANK(S145),ISBLANK(T145),ISBLANK(U145)),"",IF(AND(ISNUMBER(S145),ISNUMBER(T145),ISNUMBER(U145)),"","Om egen faktor matas in måste alla gula fält fyllas i "))</f>
        <v/>
      </c>
      <c r="W145" s="48" t="s">
        <v>45</v>
      </c>
      <c r="X145" s="50" t="str">
        <f>Data!T136</f>
        <v>-</v>
      </c>
      <c r="Y145" s="50" t="str">
        <f>Data!U136</f>
        <v>-</v>
      </c>
      <c r="Z145" s="50" t="str">
        <f>Data!V136</f>
        <v>-</v>
      </c>
    </row>
    <row r="146" spans="1:26" ht="15" hidden="1" customHeight="1" outlineLevel="1">
      <c r="A146" s="46" t="s">
        <v>44</v>
      </c>
      <c r="B146" s="46">
        <f>INDEX('Listor_utökad spend'!$C$2:$C$7,MATCH('Input-inköpta varor o tjänster'!$K$13,LFUindelning,0))</f>
        <v>123</v>
      </c>
      <c r="C146" s="36">
        <f t="shared" si="21"/>
        <v>2</v>
      </c>
      <c r="D146" s="46" t="b">
        <f t="shared" si="22"/>
        <v>1</v>
      </c>
      <c r="E146" s="46" t="str">
        <f t="shared" si="23"/>
        <v>3</v>
      </c>
      <c r="F146" s="46" t="str">
        <f t="shared" si="24"/>
        <v>3.4</v>
      </c>
      <c r="G146" s="46" t="str">
        <f t="shared" si="25"/>
        <v>3.4</v>
      </c>
      <c r="I146" s="20">
        <f t="shared" si="26"/>
        <v>-1</v>
      </c>
      <c r="J146" s="51" t="s">
        <v>171</v>
      </c>
      <c r="K146" s="47"/>
      <c r="L146" s="47"/>
      <c r="M146" s="47"/>
      <c r="O146" s="48" t="str">
        <f>IFERROR(INDEX(Utsläppsfaktorer!E:E,MATCH(CONCATENATE($J$1,$J$11,$J146),Utsläppsfaktorer!$A:$A,0)),"-")</f>
        <v>kg CO2e/SEK</v>
      </c>
      <c r="P146" s="48">
        <f>IFERROR(INDEX(Utsläppsfaktorer!F:F,MATCH(CONCATENATE($J$1,$J$11,$J146),Utsläppsfaktorer!$A:$A,0)),"-")</f>
        <v>0</v>
      </c>
      <c r="Q146" s="48">
        <f>IFERROR(INDEX(Utsläppsfaktorer!G:G,MATCH(CONCATENATE($J$1,$J$11,$J146),Utsläppsfaktorer!$A:$A,0)),"-")</f>
        <v>0</v>
      </c>
      <c r="R146" s="48">
        <f>IFERROR(INDEX(Utsläppsfaktorer!H:H,MATCH(CONCATENATE($J$1,$J$11,$J146),Utsläppsfaktorer!$A:$A,0)),"-")</f>
        <v>3.2843664931973077E-2</v>
      </c>
      <c r="S146" s="47"/>
      <c r="T146" s="47"/>
      <c r="U146" s="47"/>
      <c r="V146" s="49" t="str">
        <f t="shared" si="27"/>
        <v/>
      </c>
      <c r="W146" s="48" t="s">
        <v>45</v>
      </c>
      <c r="X146" s="50" t="str">
        <f>Data!T137</f>
        <v>-</v>
      </c>
      <c r="Y146" s="50" t="str">
        <f>Data!U137</f>
        <v>-</v>
      </c>
      <c r="Z146" s="50" t="str">
        <f>Data!V137</f>
        <v>-</v>
      </c>
    </row>
    <row r="147" spans="1:26" ht="15" hidden="1" customHeight="1" outlineLevel="2">
      <c r="A147" s="46" t="s">
        <v>44</v>
      </c>
      <c r="B147" s="46">
        <f>INDEX('Listor_utökad spend'!$C$2:$C$7,MATCH('Input-inköpta varor o tjänster'!$K$13,LFUindelning,0))</f>
        <v>123</v>
      </c>
      <c r="C147" s="36">
        <f t="shared" si="21"/>
        <v>3</v>
      </c>
      <c r="D147" s="46" t="b">
        <f t="shared" si="22"/>
        <v>1</v>
      </c>
      <c r="E147" s="46" t="str">
        <f t="shared" si="23"/>
        <v>3</v>
      </c>
      <c r="F147" s="46" t="str">
        <f t="shared" si="24"/>
        <v>3.4</v>
      </c>
      <c r="G147" s="46" t="str">
        <f t="shared" si="25"/>
        <v>3.4.1</v>
      </c>
      <c r="I147" s="20">
        <f t="shared" si="26"/>
        <v>-1</v>
      </c>
      <c r="J147" s="52" t="s">
        <v>172</v>
      </c>
      <c r="K147" s="47"/>
      <c r="L147" s="47"/>
      <c r="M147" s="47"/>
      <c r="O147" s="48" t="str">
        <f>IFERROR(INDEX(Utsläppsfaktorer!E:E,MATCH(CONCATENATE($J$1,$J$11,$J147),Utsläppsfaktorer!$A:$A,0)),"-")</f>
        <v>kg CO2e/SEK</v>
      </c>
      <c r="P147" s="48">
        <f>IFERROR(INDEX(Utsläppsfaktorer!F:F,MATCH(CONCATENATE($J$1,$J$11,$J147),Utsläppsfaktorer!$A:$A,0)),"-")</f>
        <v>0</v>
      </c>
      <c r="Q147" s="48">
        <f>IFERROR(INDEX(Utsläppsfaktorer!G:G,MATCH(CONCATENATE($J$1,$J$11,$J147),Utsläppsfaktorer!$A:$A,0)),"-")</f>
        <v>0</v>
      </c>
      <c r="R147" s="48">
        <f>IFERROR(INDEX(Utsläppsfaktorer!H:H,MATCH(CONCATENATE($J$1,$J$11,$J147),Utsläppsfaktorer!$A:$A,0)),"-")</f>
        <v>7.880236034806691E-3</v>
      </c>
      <c r="S147" s="47"/>
      <c r="T147" s="47"/>
      <c r="U147" s="47"/>
      <c r="V147" s="49" t="str">
        <f t="shared" si="27"/>
        <v/>
      </c>
      <c r="W147" s="48" t="s">
        <v>45</v>
      </c>
      <c r="X147" s="50" t="str">
        <f>Data!T138</f>
        <v>-</v>
      </c>
      <c r="Y147" s="50" t="str">
        <f>Data!U138</f>
        <v>-</v>
      </c>
      <c r="Z147" s="50" t="str">
        <f>Data!V138</f>
        <v>-</v>
      </c>
    </row>
    <row r="148" spans="1:26" ht="15" hidden="1" customHeight="1" outlineLevel="2">
      <c r="A148" s="46" t="s">
        <v>44</v>
      </c>
      <c r="B148" s="46">
        <f>INDEX('Listor_utökad spend'!$C$2:$C$7,MATCH('Input-inköpta varor o tjänster'!$K$13,LFUindelning,0))</f>
        <v>123</v>
      </c>
      <c r="C148" s="36">
        <f t="shared" si="21"/>
        <v>3</v>
      </c>
      <c r="D148" s="46" t="b">
        <f t="shared" si="22"/>
        <v>1</v>
      </c>
      <c r="E148" s="46" t="str">
        <f t="shared" si="23"/>
        <v>3</v>
      </c>
      <c r="F148" s="46" t="str">
        <f t="shared" si="24"/>
        <v>3.4</v>
      </c>
      <c r="G148" s="46" t="str">
        <f t="shared" si="25"/>
        <v>3.4.2</v>
      </c>
      <c r="I148" s="20">
        <f t="shared" si="26"/>
        <v>-1</v>
      </c>
      <c r="J148" s="52" t="s">
        <v>173</v>
      </c>
      <c r="K148" s="47"/>
      <c r="L148" s="47"/>
      <c r="M148" s="47"/>
      <c r="O148" s="48" t="str">
        <f>IFERROR(INDEX(Utsläppsfaktorer!E:E,MATCH(CONCATENATE($J$1,$J$11,$J148),Utsläppsfaktorer!$A:$A,0)),"-")</f>
        <v>kg CO2e/SEK</v>
      </c>
      <c r="P148" s="48">
        <f>IFERROR(INDEX(Utsläppsfaktorer!F:F,MATCH(CONCATENATE($J$1,$J$11,$J148),Utsläppsfaktorer!$A:$A,0)),"-")</f>
        <v>0</v>
      </c>
      <c r="Q148" s="48">
        <f>IFERROR(INDEX(Utsläppsfaktorer!G:G,MATCH(CONCATENATE($J$1,$J$11,$J148),Utsläppsfaktorer!$A:$A,0)),"-")</f>
        <v>0</v>
      </c>
      <c r="R148" s="48">
        <f>IFERROR(INDEX(Utsläppsfaktorer!H:H,MATCH(CONCATENATE($J$1,$J$11,$J148),Utsläppsfaktorer!$A:$A,0)),"-")</f>
        <v>3.8588995835315186E-2</v>
      </c>
      <c r="S148" s="47"/>
      <c r="T148" s="47"/>
      <c r="U148" s="47"/>
      <c r="V148" s="49" t="str">
        <f t="shared" si="27"/>
        <v/>
      </c>
      <c r="W148" s="48" t="s">
        <v>45</v>
      </c>
      <c r="X148" s="50" t="str">
        <f>Data!T139</f>
        <v>-</v>
      </c>
      <c r="Y148" s="50" t="str">
        <f>Data!U139</f>
        <v>-</v>
      </c>
      <c r="Z148" s="50" t="str">
        <f>Data!V139</f>
        <v>-</v>
      </c>
    </row>
    <row r="149" spans="1:26" ht="15" hidden="1" customHeight="1" outlineLevel="2">
      <c r="A149" s="46" t="s">
        <v>44</v>
      </c>
      <c r="B149" s="46">
        <f>INDEX('Listor_utökad spend'!$C$2:$C$7,MATCH('Input-inköpta varor o tjänster'!$K$13,LFUindelning,0))</f>
        <v>123</v>
      </c>
      <c r="C149" s="36">
        <f t="shared" si="21"/>
        <v>3</v>
      </c>
      <c r="D149" s="46" t="b">
        <f t="shared" si="22"/>
        <v>1</v>
      </c>
      <c r="E149" s="46" t="str">
        <f t="shared" si="23"/>
        <v>3</v>
      </c>
      <c r="F149" s="46" t="str">
        <f t="shared" si="24"/>
        <v>3.4</v>
      </c>
      <c r="G149" s="46" t="str">
        <f t="shared" si="25"/>
        <v>3.4.3</v>
      </c>
      <c r="I149" s="20">
        <f t="shared" si="26"/>
        <v>-1</v>
      </c>
      <c r="J149" s="52" t="s">
        <v>174</v>
      </c>
      <c r="K149" s="47"/>
      <c r="L149" s="47"/>
      <c r="M149" s="47"/>
      <c r="O149" s="48" t="str">
        <f>IFERROR(INDEX(Utsläppsfaktorer!E:E,MATCH(CONCATENATE($J$1,$J$11,$J149),Utsläppsfaktorer!$A:$A,0)),"-")</f>
        <v>kg CO2e/SEK</v>
      </c>
      <c r="P149" s="48">
        <f>IFERROR(INDEX(Utsläppsfaktorer!F:F,MATCH(CONCATENATE($J$1,$J$11,$J149),Utsläppsfaktorer!$A:$A,0)),"-")</f>
        <v>0</v>
      </c>
      <c r="Q149" s="48">
        <f>IFERROR(INDEX(Utsläppsfaktorer!G:G,MATCH(CONCATENATE($J$1,$J$11,$J149),Utsläppsfaktorer!$A:$A,0)),"-")</f>
        <v>0</v>
      </c>
      <c r="R149" s="48">
        <f>IFERROR(INDEX(Utsläppsfaktorer!H:H,MATCH(CONCATENATE($J$1,$J$11,$J149),Utsläppsfaktorer!$A:$A,0)),"-")</f>
        <v>5.2061762925797367E-2</v>
      </c>
      <c r="S149" s="47"/>
      <c r="T149" s="47"/>
      <c r="U149" s="47"/>
      <c r="V149" s="49" t="str">
        <f t="shared" si="27"/>
        <v/>
      </c>
      <c r="W149" s="48" t="s">
        <v>45</v>
      </c>
      <c r="X149" s="50" t="str">
        <f>Data!T140</f>
        <v>-</v>
      </c>
      <c r="Y149" s="50" t="str">
        <f>Data!U140</f>
        <v>-</v>
      </c>
      <c r="Z149" s="50" t="str">
        <f>Data!V140</f>
        <v>-</v>
      </c>
    </row>
    <row r="150" spans="1:26" ht="15" hidden="1" customHeight="1" outlineLevel="1">
      <c r="A150" s="46" t="s">
        <v>44</v>
      </c>
      <c r="B150" s="46">
        <f>INDEX('Listor_utökad spend'!$C$2:$C$7,MATCH('Input-inköpta varor o tjänster'!$K$13,LFUindelning,0))</f>
        <v>123</v>
      </c>
      <c r="C150" s="36">
        <f t="shared" si="21"/>
        <v>2</v>
      </c>
      <c r="D150" s="46" t="b">
        <f t="shared" si="22"/>
        <v>1</v>
      </c>
      <c r="E150" s="46" t="str">
        <f t="shared" si="23"/>
        <v>3</v>
      </c>
      <c r="F150" s="46" t="str">
        <f t="shared" si="24"/>
        <v>3.5</v>
      </c>
      <c r="G150" s="46" t="str">
        <f t="shared" si="25"/>
        <v>3.5</v>
      </c>
      <c r="I150" s="20">
        <f t="shared" si="26"/>
        <v>-1</v>
      </c>
      <c r="J150" s="51" t="s">
        <v>175</v>
      </c>
      <c r="K150" s="47"/>
      <c r="L150" s="47"/>
      <c r="M150" s="47"/>
      <c r="O150" s="48" t="str">
        <f>IFERROR(INDEX(Utsläppsfaktorer!E:E,MATCH(CONCATENATE($J$1,$J$11,$J150),Utsläppsfaktorer!$A:$A,0)),"-")</f>
        <v>kg CO2e/SEK</v>
      </c>
      <c r="P150" s="48">
        <f>IFERROR(INDEX(Utsläppsfaktorer!F:F,MATCH(CONCATENATE($J$1,$J$11,$J150),Utsläppsfaktorer!$A:$A,0)),"-")</f>
        <v>0</v>
      </c>
      <c r="Q150" s="48">
        <f>IFERROR(INDEX(Utsläppsfaktorer!G:G,MATCH(CONCATENATE($J$1,$J$11,$J150),Utsläppsfaktorer!$A:$A,0)),"-")</f>
        <v>0</v>
      </c>
      <c r="R150" s="48">
        <f>IFERROR(INDEX(Utsläppsfaktorer!H:H,MATCH(CONCATENATE($J$1,$J$11,$J150),Utsläppsfaktorer!$A:$A,0)),"-")</f>
        <v>7.880236034806691E-3</v>
      </c>
      <c r="S150" s="47"/>
      <c r="T150" s="47"/>
      <c r="U150" s="47"/>
      <c r="V150" s="49" t="str">
        <f t="shared" si="27"/>
        <v/>
      </c>
      <c r="W150" s="48" t="s">
        <v>45</v>
      </c>
      <c r="X150" s="50" t="str">
        <f>Data!T141</f>
        <v>-</v>
      </c>
      <c r="Y150" s="50" t="str">
        <f>Data!U141</f>
        <v>-</v>
      </c>
      <c r="Z150" s="50" t="str">
        <f>Data!V141</f>
        <v>-</v>
      </c>
    </row>
    <row r="151" spans="1:26" ht="15" hidden="1" customHeight="1" outlineLevel="2">
      <c r="A151" s="46" t="s">
        <v>44</v>
      </c>
      <c r="B151" s="46">
        <f>INDEX('Listor_utökad spend'!$C$2:$C$7,MATCH('Input-inköpta varor o tjänster'!$K$13,LFUindelning,0))</f>
        <v>123</v>
      </c>
      <c r="C151" s="36">
        <f t="shared" si="21"/>
        <v>3</v>
      </c>
      <c r="D151" s="46" t="b">
        <f t="shared" si="22"/>
        <v>1</v>
      </c>
      <c r="E151" s="46" t="str">
        <f t="shared" si="23"/>
        <v>3</v>
      </c>
      <c r="F151" s="46" t="str">
        <f t="shared" si="24"/>
        <v>3.5</v>
      </c>
      <c r="G151" s="46" t="str">
        <f t="shared" si="25"/>
        <v>3.5.1</v>
      </c>
      <c r="I151" s="20">
        <f t="shared" si="26"/>
        <v>-1</v>
      </c>
      <c r="J151" s="52" t="s">
        <v>176</v>
      </c>
      <c r="K151" s="47"/>
      <c r="L151" s="47"/>
      <c r="M151" s="47"/>
      <c r="O151" s="48" t="str">
        <f>IFERROR(INDEX(Utsläppsfaktorer!E:E,MATCH(CONCATENATE($J$1,$J$11,$J151),Utsläppsfaktorer!$A:$A,0)),"-")</f>
        <v>kg CO2e/SEK</v>
      </c>
      <c r="P151" s="48">
        <f>IFERROR(INDEX(Utsläppsfaktorer!F:F,MATCH(CONCATENATE($J$1,$J$11,$J151),Utsläppsfaktorer!$A:$A,0)),"-")</f>
        <v>0</v>
      </c>
      <c r="Q151" s="48">
        <f>IFERROR(INDEX(Utsläppsfaktorer!G:G,MATCH(CONCATENATE($J$1,$J$11,$J151),Utsläppsfaktorer!$A:$A,0)),"-")</f>
        <v>0</v>
      </c>
      <c r="R151" s="48">
        <f>IFERROR(INDEX(Utsläppsfaktorer!H:H,MATCH(CONCATENATE($J$1,$J$11,$J151),Utsläppsfaktorer!$A:$A,0)),"-")</f>
        <v>7.880236034806691E-3</v>
      </c>
      <c r="S151" s="47"/>
      <c r="T151" s="47"/>
      <c r="U151" s="47"/>
      <c r="V151" s="49" t="str">
        <f t="shared" si="27"/>
        <v/>
      </c>
      <c r="W151" s="48" t="s">
        <v>45</v>
      </c>
      <c r="X151" s="50" t="str">
        <f>Data!T142</f>
        <v>-</v>
      </c>
      <c r="Y151" s="50" t="str">
        <f>Data!U142</f>
        <v>-</v>
      </c>
      <c r="Z151" s="50" t="str">
        <f>Data!V142</f>
        <v>-</v>
      </c>
    </row>
    <row r="152" spans="1:26" ht="15" hidden="1" customHeight="1" outlineLevel="1">
      <c r="A152" s="46" t="s">
        <v>44</v>
      </c>
      <c r="B152" s="46">
        <f>INDEX('Listor_utökad spend'!$C$2:$C$7,MATCH('Input-inköpta varor o tjänster'!$K$13,LFUindelning,0))</f>
        <v>123</v>
      </c>
      <c r="C152" s="36">
        <f t="shared" si="21"/>
        <v>2</v>
      </c>
      <c r="D152" s="46" t="b">
        <f t="shared" si="22"/>
        <v>1</v>
      </c>
      <c r="E152" s="46" t="str">
        <f t="shared" si="23"/>
        <v>3</v>
      </c>
      <c r="F152" s="46" t="str">
        <f t="shared" si="24"/>
        <v>3.6</v>
      </c>
      <c r="G152" s="46" t="str">
        <f t="shared" si="25"/>
        <v>3.6</v>
      </c>
      <c r="I152" s="20">
        <f t="shared" si="26"/>
        <v>-1</v>
      </c>
      <c r="J152" s="51" t="s">
        <v>177</v>
      </c>
      <c r="K152" s="47"/>
      <c r="L152" s="47"/>
      <c r="M152" s="47"/>
      <c r="O152" s="48" t="str">
        <f>IFERROR(INDEX(Utsläppsfaktorer!E:E,MATCH(CONCATENATE($J$1,$J$11,$J152),Utsläppsfaktorer!$A:$A,0)),"-")</f>
        <v>kg CO2e/SEK</v>
      </c>
      <c r="P152" s="48">
        <f>IFERROR(INDEX(Utsläppsfaktorer!F:F,MATCH(CONCATENATE($J$1,$J$11,$J152),Utsläppsfaktorer!$A:$A,0)),"-")</f>
        <v>0</v>
      </c>
      <c r="Q152" s="48">
        <f>IFERROR(INDEX(Utsläppsfaktorer!G:G,MATCH(CONCATENATE($J$1,$J$11,$J152),Utsläppsfaktorer!$A:$A,0)),"-")</f>
        <v>0</v>
      </c>
      <c r="R152" s="48">
        <f>IFERROR(INDEX(Utsläppsfaktorer!H:H,MATCH(CONCATENATE($J$1,$J$11,$J152),Utsläppsfaktorer!$A:$A,0)),"-")</f>
        <v>7.880236034806691E-3</v>
      </c>
      <c r="S152" s="47"/>
      <c r="T152" s="47"/>
      <c r="U152" s="47"/>
      <c r="V152" s="49" t="str">
        <f t="shared" si="27"/>
        <v/>
      </c>
      <c r="W152" s="48" t="s">
        <v>45</v>
      </c>
      <c r="X152" s="50" t="str">
        <f>Data!T143</f>
        <v>-</v>
      </c>
      <c r="Y152" s="50" t="str">
        <f>Data!U143</f>
        <v>-</v>
      </c>
      <c r="Z152" s="50" t="str">
        <f>Data!V143</f>
        <v>-</v>
      </c>
    </row>
    <row r="153" spans="1:26" ht="15" hidden="1" customHeight="1" outlineLevel="1">
      <c r="A153" s="46" t="s">
        <v>44</v>
      </c>
      <c r="B153" s="46">
        <f>INDEX('Listor_utökad spend'!$C$2:$C$7,MATCH('Input-inköpta varor o tjänster'!$K$13,LFUindelning,0))</f>
        <v>123</v>
      </c>
      <c r="C153" s="36">
        <f t="shared" si="21"/>
        <v>2</v>
      </c>
      <c r="D153" s="46" t="b">
        <f t="shared" si="22"/>
        <v>1</v>
      </c>
      <c r="E153" s="46" t="str">
        <f t="shared" si="23"/>
        <v>3</v>
      </c>
      <c r="F153" s="46" t="str">
        <f t="shared" si="24"/>
        <v>3.7</v>
      </c>
      <c r="G153" s="46" t="str">
        <f t="shared" si="25"/>
        <v>3.7</v>
      </c>
      <c r="I153" s="20">
        <f t="shared" si="26"/>
        <v>-1</v>
      </c>
      <c r="J153" s="51" t="s">
        <v>178</v>
      </c>
      <c r="K153" s="47"/>
      <c r="L153" s="47"/>
      <c r="M153" s="47"/>
      <c r="O153" s="48" t="str">
        <f>IFERROR(INDEX(Utsläppsfaktorer!E:E,MATCH(CONCATENATE($J$1,$J$11,$J153),Utsläppsfaktorer!$A:$A,0)),"-")</f>
        <v>kg CO2e/SEK</v>
      </c>
      <c r="P153" s="48">
        <f>IFERROR(INDEX(Utsläppsfaktorer!F:F,MATCH(CONCATENATE($J$1,$J$11,$J153),Utsläppsfaktorer!$A:$A,0)),"-")</f>
        <v>0</v>
      </c>
      <c r="Q153" s="48">
        <f>IFERROR(INDEX(Utsläppsfaktorer!G:G,MATCH(CONCATENATE($J$1,$J$11,$J153),Utsläppsfaktorer!$A:$A,0)),"-")</f>
        <v>0</v>
      </c>
      <c r="R153" s="48">
        <f>IFERROR(INDEX(Utsläppsfaktorer!H:H,MATCH(CONCATENATE($J$1,$J$11,$J153),Utsläppsfaktorer!$A:$A,0)),"-")</f>
        <v>7.880236034806691E-3</v>
      </c>
      <c r="S153" s="47"/>
      <c r="T153" s="47"/>
      <c r="U153" s="47"/>
      <c r="V153" s="49" t="str">
        <f t="shared" si="27"/>
        <v/>
      </c>
      <c r="W153" s="48" t="s">
        <v>45</v>
      </c>
      <c r="X153" s="50" t="str">
        <f>Data!T144</f>
        <v>-</v>
      </c>
      <c r="Y153" s="50" t="str">
        <f>Data!U144</f>
        <v>-</v>
      </c>
      <c r="Z153" s="50" t="str">
        <f>Data!V144</f>
        <v>-</v>
      </c>
    </row>
    <row r="154" spans="1:26" ht="15" hidden="1" customHeight="1" outlineLevel="2">
      <c r="A154" s="46" t="s">
        <v>44</v>
      </c>
      <c r="B154" s="46">
        <f>INDEX('Listor_utökad spend'!$C$2:$C$7,MATCH('Input-inköpta varor o tjänster'!$K$13,LFUindelning,0))</f>
        <v>123</v>
      </c>
      <c r="C154" s="36">
        <f t="shared" si="21"/>
        <v>3</v>
      </c>
      <c r="D154" s="46" t="b">
        <f t="shared" si="22"/>
        <v>1</v>
      </c>
      <c r="E154" s="46" t="str">
        <f t="shared" si="23"/>
        <v>3</v>
      </c>
      <c r="F154" s="46" t="str">
        <f t="shared" si="24"/>
        <v>3.7</v>
      </c>
      <c r="G154" s="46" t="str">
        <f t="shared" si="25"/>
        <v>3.7.1</v>
      </c>
      <c r="I154" s="20">
        <f t="shared" si="26"/>
        <v>-1</v>
      </c>
      <c r="J154" s="52" t="s">
        <v>179</v>
      </c>
      <c r="K154" s="47"/>
      <c r="L154" s="47"/>
      <c r="M154" s="47"/>
      <c r="O154" s="48" t="str">
        <f>IFERROR(INDEX(Utsläppsfaktorer!E:E,MATCH(CONCATENATE($J$1,$J$11,$J154),Utsläppsfaktorer!$A:$A,0)),"-")</f>
        <v>kg CO2e/SEK</v>
      </c>
      <c r="P154" s="48">
        <f>IFERROR(INDEX(Utsläppsfaktorer!F:F,MATCH(CONCATENATE($J$1,$J$11,$J154),Utsläppsfaktorer!$A:$A,0)),"-")</f>
        <v>0</v>
      </c>
      <c r="Q154" s="48">
        <f>IFERROR(INDEX(Utsläppsfaktorer!G:G,MATCH(CONCATENATE($J$1,$J$11,$J154),Utsläppsfaktorer!$A:$A,0)),"-")</f>
        <v>0</v>
      </c>
      <c r="R154" s="48">
        <f>IFERROR(INDEX(Utsläppsfaktorer!H:H,MATCH(CONCATENATE($J$1,$J$11,$J154),Utsläppsfaktorer!$A:$A,0)),"-")</f>
        <v>7.880236034806691E-3</v>
      </c>
      <c r="S154" s="47"/>
      <c r="T154" s="47"/>
      <c r="U154" s="47"/>
      <c r="V154" s="49" t="str">
        <f t="shared" si="27"/>
        <v/>
      </c>
      <c r="W154" s="48" t="s">
        <v>45</v>
      </c>
      <c r="X154" s="50" t="str">
        <f>Data!T145</f>
        <v>-</v>
      </c>
      <c r="Y154" s="50" t="str">
        <f>Data!U145</f>
        <v>-</v>
      </c>
      <c r="Z154" s="50" t="str">
        <f>Data!V145</f>
        <v>-</v>
      </c>
    </row>
    <row r="155" spans="1:26" ht="15" hidden="1" customHeight="1" outlineLevel="2">
      <c r="A155" s="46" t="s">
        <v>44</v>
      </c>
      <c r="B155" s="46">
        <f>INDEX('Listor_utökad spend'!$C$2:$C$7,MATCH('Input-inköpta varor o tjänster'!$K$13,LFUindelning,0))</f>
        <v>123</v>
      </c>
      <c r="C155" s="36">
        <f t="shared" si="21"/>
        <v>3</v>
      </c>
      <c r="D155" s="46" t="b">
        <f t="shared" si="22"/>
        <v>1</v>
      </c>
      <c r="E155" s="46" t="str">
        <f t="shared" si="23"/>
        <v>3</v>
      </c>
      <c r="F155" s="46" t="str">
        <f t="shared" si="24"/>
        <v>3.7</v>
      </c>
      <c r="G155" s="46" t="str">
        <f t="shared" si="25"/>
        <v>3.7.2</v>
      </c>
      <c r="I155" s="20">
        <f t="shared" si="26"/>
        <v>-1</v>
      </c>
      <c r="J155" s="52" t="s">
        <v>180</v>
      </c>
      <c r="K155" s="47"/>
      <c r="L155" s="47"/>
      <c r="M155" s="47"/>
      <c r="O155" s="48" t="str">
        <f>IFERROR(INDEX(Utsläppsfaktorer!E:E,MATCH(CONCATENATE($J$1,$J$11,$J155),Utsläppsfaktorer!$A:$A,0)),"-")</f>
        <v>kg CO2e/SEK</v>
      </c>
      <c r="P155" s="48">
        <f>IFERROR(INDEX(Utsläppsfaktorer!F:F,MATCH(CONCATENATE($J$1,$J$11,$J155),Utsläppsfaktorer!$A:$A,0)),"-")</f>
        <v>0</v>
      </c>
      <c r="Q155" s="48">
        <f>IFERROR(INDEX(Utsläppsfaktorer!G:G,MATCH(CONCATENATE($J$1,$J$11,$J155),Utsläppsfaktorer!$A:$A,0)),"-")</f>
        <v>0</v>
      </c>
      <c r="R155" s="48">
        <f>IFERROR(INDEX(Utsläppsfaktorer!H:H,MATCH(CONCATENATE($J$1,$J$11,$J155),Utsläppsfaktorer!$A:$A,0)),"-")</f>
        <v>7.880236034806691E-3</v>
      </c>
      <c r="S155" s="47"/>
      <c r="T155" s="47"/>
      <c r="U155" s="47"/>
      <c r="V155" s="49" t="str">
        <f t="shared" si="27"/>
        <v/>
      </c>
      <c r="W155" s="48" t="s">
        <v>45</v>
      </c>
      <c r="X155" s="50" t="str">
        <f>Data!T146</f>
        <v>-</v>
      </c>
      <c r="Y155" s="50" t="str">
        <f>Data!U146</f>
        <v>-</v>
      </c>
      <c r="Z155" s="50" t="str">
        <f>Data!V146</f>
        <v>-</v>
      </c>
    </row>
    <row r="156" spans="1:26" ht="15" hidden="1" customHeight="1" outlineLevel="2">
      <c r="A156" s="46" t="s">
        <v>44</v>
      </c>
      <c r="B156" s="46">
        <f>INDEX('Listor_utökad spend'!$C$2:$C$7,MATCH('Input-inköpta varor o tjänster'!$K$13,LFUindelning,0))</f>
        <v>123</v>
      </c>
      <c r="C156" s="36">
        <f t="shared" si="21"/>
        <v>3</v>
      </c>
      <c r="D156" s="46" t="b">
        <f t="shared" si="22"/>
        <v>1</v>
      </c>
      <c r="E156" s="46" t="str">
        <f t="shared" si="23"/>
        <v>3</v>
      </c>
      <c r="F156" s="46" t="str">
        <f t="shared" si="24"/>
        <v>3.7</v>
      </c>
      <c r="G156" s="46" t="str">
        <f t="shared" si="25"/>
        <v>3.7.99</v>
      </c>
      <c r="I156" s="20">
        <f t="shared" si="26"/>
        <v>-1</v>
      </c>
      <c r="J156" s="52" t="s">
        <v>181</v>
      </c>
      <c r="K156" s="47"/>
      <c r="L156" s="47"/>
      <c r="M156" s="47"/>
      <c r="O156" s="48" t="str">
        <f>IFERROR(INDEX(Utsläppsfaktorer!E:E,MATCH(CONCATENATE($J$1,$J$11,$J156),Utsläppsfaktorer!$A:$A,0)),"-")</f>
        <v>kg CO2e/SEK</v>
      </c>
      <c r="P156" s="48">
        <f>IFERROR(INDEX(Utsläppsfaktorer!F:F,MATCH(CONCATENATE($J$1,$J$11,$J156),Utsläppsfaktorer!$A:$A,0)),"-")</f>
        <v>0</v>
      </c>
      <c r="Q156" s="48">
        <f>IFERROR(INDEX(Utsläppsfaktorer!G:G,MATCH(CONCATENATE($J$1,$J$11,$J156),Utsläppsfaktorer!$A:$A,0)),"-")</f>
        <v>0</v>
      </c>
      <c r="R156" s="48">
        <f>IFERROR(INDEX(Utsläppsfaktorer!H:H,MATCH(CONCATENATE($J$1,$J$11,$J156),Utsläppsfaktorer!$A:$A,0)),"-")</f>
        <v>7.880236034806691E-3</v>
      </c>
      <c r="S156" s="47"/>
      <c r="T156" s="47"/>
      <c r="U156" s="47"/>
      <c r="V156" s="49" t="str">
        <f t="shared" si="27"/>
        <v/>
      </c>
      <c r="W156" s="48" t="s">
        <v>45</v>
      </c>
      <c r="X156" s="50" t="str">
        <f>Data!T147</f>
        <v>-</v>
      </c>
      <c r="Y156" s="50" t="str">
        <f>Data!U147</f>
        <v>-</v>
      </c>
      <c r="Z156" s="50" t="str">
        <f>Data!V147</f>
        <v>-</v>
      </c>
    </row>
    <row r="157" spans="1:26" ht="18.5" hidden="1" outlineLevel="1">
      <c r="A157" s="46" t="s">
        <v>44</v>
      </c>
      <c r="B157" s="46">
        <f>INDEX('Listor_utökad spend'!$C$2:$C$7,MATCH('Input-inköpta varor o tjänster'!$K$13,LFUindelning,0))</f>
        <v>123</v>
      </c>
      <c r="C157" s="36">
        <f t="shared" si="21"/>
        <v>2</v>
      </c>
      <c r="D157" s="46" t="b">
        <f t="shared" si="22"/>
        <v>1</v>
      </c>
      <c r="E157" s="46" t="str">
        <f t="shared" si="23"/>
        <v>3</v>
      </c>
      <c r="F157" s="46" t="str">
        <f t="shared" si="24"/>
        <v>3.8</v>
      </c>
      <c r="G157" s="46" t="str">
        <f t="shared" si="25"/>
        <v>3.8</v>
      </c>
      <c r="I157" s="20">
        <f t="shared" si="26"/>
        <v>-1</v>
      </c>
      <c r="J157" s="51" t="s">
        <v>182</v>
      </c>
      <c r="K157" s="47"/>
      <c r="L157" s="47"/>
      <c r="M157" s="47"/>
      <c r="O157" s="48" t="str">
        <f>IFERROR(INDEX(Utsläppsfaktorer!E:E,MATCH(CONCATENATE($J$1,$J$11,$J157),Utsläppsfaktorer!$A:$A,0)),"-")</f>
        <v>kg CO2e/SEK</v>
      </c>
      <c r="P157" s="48">
        <f>IFERROR(INDEX(Utsläppsfaktorer!F:F,MATCH(CONCATENATE($J$1,$J$11,$J157),Utsläppsfaktorer!$A:$A,0)),"-")</f>
        <v>0</v>
      </c>
      <c r="Q157" s="48">
        <f>IFERROR(INDEX(Utsläppsfaktorer!G:G,MATCH(CONCATENATE($J$1,$J$11,$J157),Utsläppsfaktorer!$A:$A,0)),"-")</f>
        <v>0</v>
      </c>
      <c r="R157" s="48">
        <f>IFERROR(INDEX(Utsläppsfaktorer!H:H,MATCH(CONCATENATE($J$1,$J$11,$J157),Utsläppsfaktorer!$A:$A,0)),"-")</f>
        <v>2.5693595109993309E-2</v>
      </c>
      <c r="S157" s="47"/>
      <c r="T157" s="47"/>
      <c r="U157" s="47"/>
      <c r="V157" s="49" t="str">
        <f t="shared" si="27"/>
        <v/>
      </c>
      <c r="W157" s="48" t="s">
        <v>45</v>
      </c>
      <c r="X157" s="50" t="str">
        <f>Data!T148</f>
        <v>-</v>
      </c>
      <c r="Y157" s="50" t="str">
        <f>Data!U148</f>
        <v>-</v>
      </c>
      <c r="Z157" s="50" t="str">
        <f>Data!V148</f>
        <v>-</v>
      </c>
    </row>
    <row r="158" spans="1:26" ht="18.5" hidden="1" outlineLevel="1">
      <c r="A158" s="46" t="s">
        <v>44</v>
      </c>
      <c r="B158" s="46">
        <f>INDEX('Listor_utökad spend'!$C$2:$C$7,MATCH('Input-inköpta varor o tjänster'!$K$13,LFUindelning,0))</f>
        <v>123</v>
      </c>
      <c r="C158" s="36">
        <f t="shared" si="21"/>
        <v>0</v>
      </c>
      <c r="D158" s="46" t="b">
        <f t="shared" si="22"/>
        <v>0</v>
      </c>
      <c r="E158" s="46" t="str">
        <f t="shared" si="23"/>
        <v/>
      </c>
      <c r="F158" s="46" t="str">
        <f t="shared" si="24"/>
        <v/>
      </c>
      <c r="G158" s="46" t="str">
        <f t="shared" si="25"/>
        <v/>
      </c>
      <c r="I158" s="20"/>
      <c r="J158" s="52"/>
      <c r="K158" s="47"/>
      <c r="L158" s="47"/>
      <c r="M158" s="47"/>
      <c r="O158" s="48" t="str">
        <f>IFERROR(INDEX(Utsläppsfaktorer!E:E,MATCH(CONCATENATE($J$1,$J$11,$J158),Utsläppsfaktorer!$A:$A,0)),"-")</f>
        <v>-</v>
      </c>
      <c r="P158" s="48" t="str">
        <f>IFERROR(INDEX(Utsläppsfaktorer!F:F,MATCH(CONCATENATE($J$1,$J$11,$J158),Utsläppsfaktorer!$A:$A,0)),"-")</f>
        <v>-</v>
      </c>
      <c r="Q158" s="48" t="str">
        <f>IFERROR(INDEX(Utsläppsfaktorer!G:G,MATCH(CONCATENATE($J$1,$J$11,$J158),Utsläppsfaktorer!$A:$A,0)),"-")</f>
        <v>-</v>
      </c>
      <c r="R158" s="48" t="str">
        <f>IFERROR(INDEX(Utsläppsfaktorer!H:H,MATCH(CONCATENATE($J$1,$J$11,$J158),Utsläppsfaktorer!$A:$A,0)),"-")</f>
        <v>-</v>
      </c>
      <c r="S158" s="47"/>
      <c r="T158" s="47"/>
      <c r="U158" s="47"/>
      <c r="V158" s="49" t="str">
        <f t="shared" si="27"/>
        <v/>
      </c>
      <c r="W158" s="48" t="s">
        <v>45</v>
      </c>
      <c r="X158" s="50" t="str">
        <f>Data!T149</f>
        <v>-</v>
      </c>
      <c r="Y158" s="50" t="str">
        <f>Data!U149</f>
        <v>-</v>
      </c>
      <c r="Z158" s="50" t="str">
        <f>Data!V149</f>
        <v>-</v>
      </c>
    </row>
    <row r="159" spans="1:26" ht="15" customHeight="1" collapsed="1">
      <c r="A159" s="46" t="s">
        <v>44</v>
      </c>
      <c r="B159" s="46">
        <f>INDEX('Listor_utökad spend'!$C$2:$C$7,MATCH('Input-inköpta varor o tjänster'!$K$13,LFUindelning,0))</f>
        <v>123</v>
      </c>
      <c r="C159" s="36">
        <f t="shared" si="21"/>
        <v>1</v>
      </c>
      <c r="D159" s="46" t="b">
        <f t="shared" si="22"/>
        <v>1</v>
      </c>
      <c r="E159" s="46" t="str">
        <f t="shared" si="23"/>
        <v>4</v>
      </c>
      <c r="F159" s="46" t="str">
        <f t="shared" si="24"/>
        <v>4</v>
      </c>
      <c r="G159" s="46" t="str">
        <f t="shared" si="25"/>
        <v>4</v>
      </c>
      <c r="I159" s="20">
        <f t="shared" si="26"/>
        <v>-1</v>
      </c>
      <c r="J159" s="38" t="s">
        <v>5</v>
      </c>
      <c r="K159" s="47"/>
      <c r="L159" s="47"/>
      <c r="M159" s="47"/>
      <c r="O159" s="48" t="str">
        <f>IFERROR(INDEX(Utsläppsfaktorer!E:E,MATCH(CONCATENATE($J$1,$J$11,$J159),Utsläppsfaktorer!$A:$A,0)),"-")</f>
        <v>kg CO2e/SEK</v>
      </c>
      <c r="P159" s="48">
        <f>IFERROR(INDEX(Utsläppsfaktorer!F:F,MATCH(CONCATENATE($J$1,$J$11,$J159),Utsläppsfaktorer!$A:$A,0)),"-")</f>
        <v>0</v>
      </c>
      <c r="Q159" s="48">
        <f>IFERROR(INDEX(Utsläppsfaktorer!G:G,MATCH(CONCATENATE($J$1,$J$11,$J159),Utsläppsfaktorer!$A:$A,0)),"-")</f>
        <v>0</v>
      </c>
      <c r="R159" s="48">
        <f>IFERROR(INDEX(Utsläppsfaktorer!H:H,MATCH(CONCATENATE($J$1,$J$11,$J159),Utsläppsfaktorer!$A:$A,0)),"-")</f>
        <v>4.2298856129065622E-2</v>
      </c>
      <c r="S159" s="47"/>
      <c r="T159" s="47"/>
      <c r="U159" s="47"/>
      <c r="V159" s="49" t="str">
        <f t="shared" si="27"/>
        <v/>
      </c>
      <c r="W159" s="48" t="s">
        <v>45</v>
      </c>
      <c r="X159" s="50" t="str">
        <f>Data!T150</f>
        <v>-</v>
      </c>
      <c r="Y159" s="50" t="str">
        <f>Data!U150</f>
        <v>-</v>
      </c>
      <c r="Z159" s="50" t="str">
        <f>Data!V150</f>
        <v>-</v>
      </c>
    </row>
    <row r="160" spans="1:26" ht="15" hidden="1" customHeight="1" outlineLevel="1">
      <c r="A160" s="46" t="s">
        <v>44</v>
      </c>
      <c r="B160" s="46">
        <f>INDEX('Listor_utökad spend'!$C$2:$C$7,MATCH('Input-inköpta varor o tjänster'!$K$13,LFUindelning,0))</f>
        <v>123</v>
      </c>
      <c r="C160" s="36">
        <f t="shared" si="21"/>
        <v>2</v>
      </c>
      <c r="D160" s="46" t="b">
        <f t="shared" si="22"/>
        <v>1</v>
      </c>
      <c r="E160" s="46" t="str">
        <f t="shared" si="23"/>
        <v>4</v>
      </c>
      <c r="F160" s="46" t="str">
        <f t="shared" si="24"/>
        <v>4.1</v>
      </c>
      <c r="G160" s="46" t="str">
        <f t="shared" si="25"/>
        <v>4.1</v>
      </c>
      <c r="I160" s="20">
        <f t="shared" si="26"/>
        <v>-1</v>
      </c>
      <c r="J160" s="51" t="s">
        <v>183</v>
      </c>
      <c r="K160" s="47"/>
      <c r="L160" s="47"/>
      <c r="M160" s="47"/>
      <c r="O160" s="48" t="str">
        <f>IFERROR(INDEX(Utsläppsfaktorer!E:E,MATCH(CONCATENATE($J$1,$J$11,$J160),Utsläppsfaktorer!$A:$A,0)),"-")</f>
        <v>kg CO2e/SEK</v>
      </c>
      <c r="P160" s="48">
        <f>IFERROR(INDEX(Utsläppsfaktorer!F:F,MATCH(CONCATENATE($J$1,$J$11,$J160),Utsläppsfaktorer!$A:$A,0)),"-")</f>
        <v>0</v>
      </c>
      <c r="Q160" s="48">
        <f>IFERROR(INDEX(Utsläppsfaktorer!G:G,MATCH(CONCATENATE($J$1,$J$11,$J160),Utsläppsfaktorer!$A:$A,0)),"-")</f>
        <v>0</v>
      </c>
      <c r="R160" s="48">
        <f>IFERROR(INDEX(Utsläppsfaktorer!H:H,MATCH(CONCATENATE($J$1,$J$11,$J160),Utsläppsfaktorer!$A:$A,0)),"-")</f>
        <v>3.8941582161793456E-2</v>
      </c>
      <c r="S160" s="47"/>
      <c r="T160" s="47"/>
      <c r="U160" s="47"/>
      <c r="V160" s="49" t="str">
        <f t="shared" si="27"/>
        <v/>
      </c>
      <c r="W160" s="48" t="s">
        <v>45</v>
      </c>
      <c r="X160" s="50" t="str">
        <f>Data!T151</f>
        <v>-</v>
      </c>
      <c r="Y160" s="50" t="str">
        <f>Data!U151</f>
        <v>-</v>
      </c>
      <c r="Z160" s="50" t="str">
        <f>Data!V151</f>
        <v>-</v>
      </c>
    </row>
    <row r="161" spans="1:26" ht="15" hidden="1" customHeight="1" outlineLevel="2">
      <c r="A161" s="46" t="s">
        <v>44</v>
      </c>
      <c r="B161" s="46">
        <f>INDEX('Listor_utökad spend'!$C$2:$C$7,MATCH('Input-inköpta varor o tjänster'!$K$13,LFUindelning,0))</f>
        <v>123</v>
      </c>
      <c r="C161" s="36">
        <f t="shared" si="21"/>
        <v>3</v>
      </c>
      <c r="D161" s="46" t="b">
        <f t="shared" si="22"/>
        <v>1</v>
      </c>
      <c r="E161" s="46" t="str">
        <f t="shared" si="23"/>
        <v>4</v>
      </c>
      <c r="F161" s="46" t="str">
        <f t="shared" si="24"/>
        <v>4.1</v>
      </c>
      <c r="G161" s="46" t="str">
        <f t="shared" si="25"/>
        <v>4.1.1</v>
      </c>
      <c r="I161" s="20">
        <f t="shared" si="26"/>
        <v>-1</v>
      </c>
      <c r="J161" s="52" t="s">
        <v>184</v>
      </c>
      <c r="K161" s="47"/>
      <c r="L161" s="47"/>
      <c r="M161" s="47"/>
      <c r="O161" s="48" t="str">
        <f>IFERROR(INDEX(Utsläppsfaktorer!E:E,MATCH(CONCATENATE($J$1,$J$11,$J161),Utsläppsfaktorer!$A:$A,0)),"-")</f>
        <v>kg CO2e/SEK</v>
      </c>
      <c r="P161" s="48">
        <f>IFERROR(INDEX(Utsläppsfaktorer!F:F,MATCH(CONCATENATE($J$1,$J$11,$J161),Utsläppsfaktorer!$A:$A,0)),"-")</f>
        <v>0</v>
      </c>
      <c r="Q161" s="48">
        <f>IFERROR(INDEX(Utsläppsfaktorer!G:G,MATCH(CONCATENATE($J$1,$J$11,$J161),Utsläppsfaktorer!$A:$A,0)),"-")</f>
        <v>0</v>
      </c>
      <c r="R161" s="48">
        <f>IFERROR(INDEX(Utsläppsfaktorer!H:H,MATCH(CONCATENATE($J$1,$J$11,$J161),Utsläppsfaktorer!$A:$A,0)),"-")</f>
        <v>3.8941582161793456E-2</v>
      </c>
      <c r="S161" s="47"/>
      <c r="T161" s="47"/>
      <c r="U161" s="47"/>
      <c r="V161" s="49" t="str">
        <f t="shared" si="27"/>
        <v/>
      </c>
      <c r="W161" s="48" t="s">
        <v>45</v>
      </c>
      <c r="X161" s="50" t="str">
        <f>Data!T152</f>
        <v>-</v>
      </c>
      <c r="Y161" s="50" t="str">
        <f>Data!U152</f>
        <v>-</v>
      </c>
      <c r="Z161" s="50" t="str">
        <f>Data!V152</f>
        <v>-</v>
      </c>
    </row>
    <row r="162" spans="1:26" ht="15" hidden="1" customHeight="1" outlineLevel="2">
      <c r="A162" s="46" t="s">
        <v>44</v>
      </c>
      <c r="B162" s="46">
        <f>INDEX('Listor_utökad spend'!$C$2:$C$7,MATCH('Input-inköpta varor o tjänster'!$K$13,LFUindelning,0))</f>
        <v>123</v>
      </c>
      <c r="C162" s="36">
        <f t="shared" si="21"/>
        <v>3</v>
      </c>
      <c r="D162" s="46" t="b">
        <f t="shared" si="22"/>
        <v>1</v>
      </c>
      <c r="E162" s="46" t="str">
        <f t="shared" si="23"/>
        <v>4</v>
      </c>
      <c r="F162" s="46" t="str">
        <f t="shared" si="24"/>
        <v>4.1</v>
      </c>
      <c r="G162" s="46" t="str">
        <f t="shared" si="25"/>
        <v>4.1.2</v>
      </c>
      <c r="I162" s="20">
        <f t="shared" si="26"/>
        <v>-1</v>
      </c>
      <c r="J162" s="52" t="s">
        <v>185</v>
      </c>
      <c r="K162" s="47"/>
      <c r="L162" s="47"/>
      <c r="M162" s="47"/>
      <c r="O162" s="48" t="str">
        <f>IFERROR(INDEX(Utsläppsfaktorer!E:E,MATCH(CONCATENATE($J$1,$J$11,$J162),Utsläppsfaktorer!$A:$A,0)),"-")</f>
        <v>kg CO2e/SEK</v>
      </c>
      <c r="P162" s="48">
        <f>IFERROR(INDEX(Utsläppsfaktorer!F:F,MATCH(CONCATENATE($J$1,$J$11,$J162),Utsläppsfaktorer!$A:$A,0)),"-")</f>
        <v>0</v>
      </c>
      <c r="Q162" s="48">
        <f>IFERROR(INDEX(Utsläppsfaktorer!G:G,MATCH(CONCATENATE($J$1,$J$11,$J162),Utsläppsfaktorer!$A:$A,0)),"-")</f>
        <v>0</v>
      </c>
      <c r="R162" s="48">
        <f>IFERROR(INDEX(Utsläppsfaktorer!H:H,MATCH(CONCATENATE($J$1,$J$11,$J162),Utsläppsfaktorer!$A:$A,0)),"-")</f>
        <v>3.8941582161793456E-2</v>
      </c>
      <c r="S162" s="47"/>
      <c r="T162" s="47"/>
      <c r="U162" s="47"/>
      <c r="V162" s="49" t="str">
        <f t="shared" si="27"/>
        <v/>
      </c>
      <c r="W162" s="48" t="s">
        <v>45</v>
      </c>
      <c r="X162" s="50" t="str">
        <f>Data!T153</f>
        <v>-</v>
      </c>
      <c r="Y162" s="50" t="str">
        <f>Data!U153</f>
        <v>-</v>
      </c>
      <c r="Z162" s="50" t="str">
        <f>Data!V153</f>
        <v>-</v>
      </c>
    </row>
    <row r="163" spans="1:26" ht="15" hidden="1" customHeight="1" outlineLevel="1">
      <c r="A163" s="46" t="s">
        <v>44</v>
      </c>
      <c r="B163" s="46">
        <f>INDEX('Listor_utökad spend'!$C$2:$C$7,MATCH('Input-inköpta varor o tjänster'!$K$13,LFUindelning,0))</f>
        <v>123</v>
      </c>
      <c r="C163" s="36">
        <f t="shared" si="21"/>
        <v>2</v>
      </c>
      <c r="D163" s="46" t="b">
        <f t="shared" si="22"/>
        <v>1</v>
      </c>
      <c r="E163" s="46" t="str">
        <f t="shared" si="23"/>
        <v>4</v>
      </c>
      <c r="F163" s="46" t="str">
        <f t="shared" si="24"/>
        <v>4.2</v>
      </c>
      <c r="G163" s="46" t="str">
        <f t="shared" si="25"/>
        <v>4.2</v>
      </c>
      <c r="I163" s="20">
        <f t="shared" si="26"/>
        <v>-1</v>
      </c>
      <c r="J163" s="51" t="s">
        <v>186</v>
      </c>
      <c r="K163" s="47"/>
      <c r="L163" s="47"/>
      <c r="M163" s="47"/>
      <c r="O163" s="48" t="str">
        <f>IFERROR(INDEX(Utsläppsfaktorer!E:E,MATCH(CONCATENATE($J$1,$J$11,$J163),Utsläppsfaktorer!$A:$A,0)),"-")</f>
        <v>kg CO2e/SEK</v>
      </c>
      <c r="P163" s="48">
        <f>IFERROR(INDEX(Utsläppsfaktorer!F:F,MATCH(CONCATENATE($J$1,$J$11,$J163),Utsläppsfaktorer!$A:$A,0)),"-")</f>
        <v>0</v>
      </c>
      <c r="Q163" s="48">
        <f>IFERROR(INDEX(Utsläppsfaktorer!G:G,MATCH(CONCATENATE($J$1,$J$11,$J163),Utsläppsfaktorer!$A:$A,0)),"-")</f>
        <v>0</v>
      </c>
      <c r="R163" s="48">
        <f>IFERROR(INDEX(Utsläppsfaktorer!H:H,MATCH(CONCATENATE($J$1,$J$11,$J163),Utsläppsfaktorer!$A:$A,0)),"-")</f>
        <v>0.47475599026252258</v>
      </c>
      <c r="S163" s="47"/>
      <c r="T163" s="47"/>
      <c r="U163" s="47"/>
      <c r="V163" s="49" t="str">
        <f t="shared" si="27"/>
        <v/>
      </c>
      <c r="W163" s="48" t="s">
        <v>45</v>
      </c>
      <c r="X163" s="50" t="str">
        <f>Data!T154</f>
        <v>-</v>
      </c>
      <c r="Y163" s="50" t="str">
        <f>Data!U154</f>
        <v>-</v>
      </c>
      <c r="Z163" s="50" t="str">
        <f>Data!V154</f>
        <v>-</v>
      </c>
    </row>
    <row r="164" spans="1:26" ht="15" hidden="1" customHeight="1" outlineLevel="1">
      <c r="A164" s="46" t="s">
        <v>44</v>
      </c>
      <c r="B164" s="46">
        <f>INDEX('Listor_utökad spend'!$C$2:$C$7,MATCH('Input-inköpta varor o tjänster'!$K$13,LFUindelning,0))</f>
        <v>123</v>
      </c>
      <c r="C164" s="36">
        <f t="shared" si="21"/>
        <v>2</v>
      </c>
      <c r="D164" s="46" t="b">
        <f t="shared" si="22"/>
        <v>1</v>
      </c>
      <c r="E164" s="46" t="str">
        <f t="shared" si="23"/>
        <v>4</v>
      </c>
      <c r="F164" s="46" t="str">
        <f t="shared" si="24"/>
        <v>4.3</v>
      </c>
      <c r="G164" s="46" t="str">
        <f t="shared" si="25"/>
        <v>4.3</v>
      </c>
      <c r="I164" s="20">
        <f t="shared" si="26"/>
        <v>-1</v>
      </c>
      <c r="J164" s="51" t="s">
        <v>187</v>
      </c>
      <c r="K164" s="47"/>
      <c r="L164" s="47"/>
      <c r="M164" s="47"/>
      <c r="O164" s="48" t="str">
        <f>IFERROR(INDEX(Utsläppsfaktorer!E:E,MATCH(CONCATENATE($J$1,$J$11,$J164),Utsläppsfaktorer!$A:$A,0)),"-")</f>
        <v>kg CO2e/SEK</v>
      </c>
      <c r="P164" s="48">
        <f>IFERROR(INDEX(Utsläppsfaktorer!F:F,MATCH(CONCATENATE($J$1,$J$11,$J164),Utsläppsfaktorer!$A:$A,0)),"-")</f>
        <v>0</v>
      </c>
      <c r="Q164" s="48">
        <f>IFERROR(INDEX(Utsläppsfaktorer!G:G,MATCH(CONCATENATE($J$1,$J$11,$J164),Utsläppsfaktorer!$A:$A,0)),"-")</f>
        <v>0</v>
      </c>
      <c r="R164" s="48">
        <f>IFERROR(INDEX(Utsläppsfaktorer!H:H,MATCH(CONCATENATE($J$1,$J$11,$J164),Utsläppsfaktorer!$A:$A,0)),"-")</f>
        <v>9.2774233928856389E-3</v>
      </c>
      <c r="S164" s="47"/>
      <c r="T164" s="47"/>
      <c r="U164" s="47"/>
      <c r="V164" s="49" t="str">
        <f t="shared" si="27"/>
        <v/>
      </c>
      <c r="W164" s="48" t="s">
        <v>45</v>
      </c>
      <c r="X164" s="50" t="str">
        <f>Data!T155</f>
        <v>-</v>
      </c>
      <c r="Y164" s="50" t="str">
        <f>Data!U155</f>
        <v>-</v>
      </c>
      <c r="Z164" s="50" t="str">
        <f>Data!V155</f>
        <v>-</v>
      </c>
    </row>
    <row r="165" spans="1:26" ht="15" hidden="1" customHeight="1" outlineLevel="1">
      <c r="A165" s="46" t="s">
        <v>44</v>
      </c>
      <c r="B165" s="46">
        <f>INDEX('Listor_utökad spend'!$C$2:$C$7,MATCH('Input-inköpta varor o tjänster'!$K$13,LFUindelning,0))</f>
        <v>123</v>
      </c>
      <c r="C165" s="36">
        <f t="shared" si="21"/>
        <v>2</v>
      </c>
      <c r="D165" s="46" t="b">
        <f t="shared" si="22"/>
        <v>1</v>
      </c>
      <c r="E165" s="46" t="str">
        <f t="shared" si="23"/>
        <v>4</v>
      </c>
      <c r="F165" s="46" t="str">
        <f t="shared" si="24"/>
        <v>4.4</v>
      </c>
      <c r="G165" s="46" t="str">
        <f t="shared" si="25"/>
        <v>4.4</v>
      </c>
      <c r="I165" s="20">
        <f t="shared" si="26"/>
        <v>-1</v>
      </c>
      <c r="J165" s="51" t="s">
        <v>188</v>
      </c>
      <c r="K165" s="47"/>
      <c r="L165" s="47"/>
      <c r="M165" s="47"/>
      <c r="O165" s="48" t="str">
        <f>IFERROR(INDEX(Utsläppsfaktorer!E:E,MATCH(CONCATENATE($J$1,$J$11,$J165),Utsläppsfaktorer!$A:$A,0)),"-")</f>
        <v>kg CO2e/SEK</v>
      </c>
      <c r="P165" s="48">
        <f>IFERROR(INDEX(Utsläppsfaktorer!F:F,MATCH(CONCATENATE($J$1,$J$11,$J165),Utsläppsfaktorer!$A:$A,0)),"-")</f>
        <v>0</v>
      </c>
      <c r="Q165" s="48">
        <f>IFERROR(INDEX(Utsläppsfaktorer!G:G,MATCH(CONCATENATE($J$1,$J$11,$J165),Utsläppsfaktorer!$A:$A,0)),"-")</f>
        <v>0</v>
      </c>
      <c r="R165" s="48">
        <f>IFERROR(INDEX(Utsläppsfaktorer!H:H,MATCH(CONCATENATE($J$1,$J$11,$J165),Utsläppsfaktorer!$A:$A,0)),"-")</f>
        <v>1.5708463336339962E-2</v>
      </c>
      <c r="S165" s="47"/>
      <c r="T165" s="47"/>
      <c r="U165" s="47"/>
      <c r="V165" s="49" t="str">
        <f t="shared" si="27"/>
        <v/>
      </c>
      <c r="W165" s="48" t="s">
        <v>45</v>
      </c>
      <c r="X165" s="50" t="str">
        <f>Data!T156</f>
        <v>-</v>
      </c>
      <c r="Y165" s="50" t="str">
        <f>Data!U156</f>
        <v>-</v>
      </c>
      <c r="Z165" s="50" t="str">
        <f>Data!V156</f>
        <v>-</v>
      </c>
    </row>
    <row r="166" spans="1:26" ht="15" hidden="1" customHeight="1" outlineLevel="2">
      <c r="A166" s="46" t="s">
        <v>44</v>
      </c>
      <c r="B166" s="46">
        <f>INDEX('Listor_utökad spend'!$C$2:$C$7,MATCH('Input-inköpta varor o tjänster'!$K$13,LFUindelning,0))</f>
        <v>123</v>
      </c>
      <c r="C166" s="36">
        <f t="shared" si="21"/>
        <v>3</v>
      </c>
      <c r="D166" s="46" t="b">
        <f t="shared" si="22"/>
        <v>1</v>
      </c>
      <c r="E166" s="46" t="str">
        <f t="shared" si="23"/>
        <v>4</v>
      </c>
      <c r="F166" s="46" t="str">
        <f t="shared" si="24"/>
        <v>4.4</v>
      </c>
      <c r="G166" s="46" t="str">
        <f t="shared" si="25"/>
        <v>4.4.1</v>
      </c>
      <c r="I166" s="20">
        <f t="shared" si="26"/>
        <v>-1</v>
      </c>
      <c r="J166" s="52" t="s">
        <v>189</v>
      </c>
      <c r="K166" s="47"/>
      <c r="L166" s="47"/>
      <c r="M166" s="47"/>
      <c r="O166" s="48" t="str">
        <f>IFERROR(INDEX(Utsläppsfaktorer!E:E,MATCH(CONCATENATE($J$1,$J$11,$J166),Utsläppsfaktorer!$A:$A,0)),"-")</f>
        <v>kg CO2e/SEK</v>
      </c>
      <c r="P166" s="48">
        <f>IFERROR(INDEX(Utsläppsfaktorer!F:F,MATCH(CONCATENATE($J$1,$J$11,$J166),Utsläppsfaktorer!$A:$A,0)),"-")</f>
        <v>0</v>
      </c>
      <c r="Q166" s="48">
        <f>IFERROR(INDEX(Utsläppsfaktorer!G:G,MATCH(CONCATENATE($J$1,$J$11,$J166),Utsläppsfaktorer!$A:$A,0)),"-")</f>
        <v>0</v>
      </c>
      <c r="R166" s="48">
        <f>IFERROR(INDEX(Utsläppsfaktorer!H:H,MATCH(CONCATENATE($J$1,$J$11,$J166),Utsläppsfaktorer!$A:$A,0)),"-")</f>
        <v>5.4294702997065868E-2</v>
      </c>
      <c r="S166" s="47"/>
      <c r="T166" s="47"/>
      <c r="U166" s="47"/>
      <c r="V166" s="49" t="str">
        <f t="shared" si="27"/>
        <v/>
      </c>
      <c r="W166" s="48" t="s">
        <v>45</v>
      </c>
      <c r="X166" s="50" t="str">
        <f>Data!T157</f>
        <v>-</v>
      </c>
      <c r="Y166" s="50" t="str">
        <f>Data!U157</f>
        <v>-</v>
      </c>
      <c r="Z166" s="50" t="str">
        <f>Data!V157</f>
        <v>-</v>
      </c>
    </row>
    <row r="167" spans="1:26" ht="15" hidden="1" customHeight="1" outlineLevel="2">
      <c r="A167" s="46" t="s">
        <v>44</v>
      </c>
      <c r="B167" s="46">
        <f>INDEX('Listor_utökad spend'!$C$2:$C$7,MATCH('Input-inköpta varor o tjänster'!$K$13,LFUindelning,0))</f>
        <v>123</v>
      </c>
      <c r="C167" s="36">
        <f t="shared" si="21"/>
        <v>3</v>
      </c>
      <c r="D167" s="46" t="b">
        <f t="shared" si="22"/>
        <v>1</v>
      </c>
      <c r="E167" s="46" t="str">
        <f t="shared" si="23"/>
        <v>4</v>
      </c>
      <c r="F167" s="46" t="str">
        <f t="shared" si="24"/>
        <v>4.4</v>
      </c>
      <c r="G167" s="46" t="str">
        <f t="shared" si="25"/>
        <v>4.4.2</v>
      </c>
      <c r="I167" s="20">
        <f t="shared" si="26"/>
        <v>-1</v>
      </c>
      <c r="J167" s="52" t="s">
        <v>190</v>
      </c>
      <c r="K167" s="47"/>
      <c r="L167" s="47"/>
      <c r="M167" s="47"/>
      <c r="O167" s="48" t="str">
        <f>IFERROR(INDEX(Utsläppsfaktorer!E:E,MATCH(CONCATENATE($J$1,$J$11,$J167),Utsläppsfaktorer!$A:$A,0)),"-")</f>
        <v>kg CO2e/SEK</v>
      </c>
      <c r="P167" s="48">
        <f>IFERROR(INDEX(Utsläppsfaktorer!F:F,MATCH(CONCATENATE($J$1,$J$11,$J167),Utsläppsfaktorer!$A:$A,0)),"-")</f>
        <v>0</v>
      </c>
      <c r="Q167" s="48">
        <f>IFERROR(INDEX(Utsläppsfaktorer!G:G,MATCH(CONCATENATE($J$1,$J$11,$J167),Utsläppsfaktorer!$A:$A,0)),"-")</f>
        <v>0</v>
      </c>
      <c r="R167" s="48">
        <f>IFERROR(INDEX(Utsläppsfaktorer!H:H,MATCH(CONCATENATE($J$1,$J$11,$J167),Utsläppsfaktorer!$A:$A,0)),"-")</f>
        <v>9.2774233928856389E-3</v>
      </c>
      <c r="S167" s="47"/>
      <c r="T167" s="47"/>
      <c r="U167" s="47"/>
      <c r="V167" s="49" t="str">
        <f t="shared" si="27"/>
        <v/>
      </c>
      <c r="W167" s="48" t="s">
        <v>45</v>
      </c>
      <c r="X167" s="50" t="str">
        <f>Data!T158</f>
        <v>-</v>
      </c>
      <c r="Y167" s="50" t="str">
        <f>Data!U158</f>
        <v>-</v>
      </c>
      <c r="Z167" s="50" t="str">
        <f>Data!V158</f>
        <v>-</v>
      </c>
    </row>
    <row r="168" spans="1:26" ht="15" hidden="1" customHeight="1" outlineLevel="2">
      <c r="A168" s="46" t="s">
        <v>44</v>
      </c>
      <c r="B168" s="46">
        <f>INDEX('Listor_utökad spend'!$C$2:$C$7,MATCH('Input-inköpta varor o tjänster'!$K$13,LFUindelning,0))</f>
        <v>123</v>
      </c>
      <c r="C168" s="36">
        <f t="shared" si="21"/>
        <v>3</v>
      </c>
      <c r="D168" s="46" t="b">
        <f t="shared" si="22"/>
        <v>1</v>
      </c>
      <c r="E168" s="46" t="str">
        <f t="shared" si="23"/>
        <v>4</v>
      </c>
      <c r="F168" s="46" t="str">
        <f t="shared" si="24"/>
        <v>4.4</v>
      </c>
      <c r="G168" s="46" t="str">
        <f t="shared" si="25"/>
        <v>4.4.3</v>
      </c>
      <c r="I168" s="20">
        <f t="shared" si="26"/>
        <v>-1</v>
      </c>
      <c r="J168" s="52" t="s">
        <v>191</v>
      </c>
      <c r="K168" s="47"/>
      <c r="L168" s="47"/>
      <c r="M168" s="47"/>
      <c r="O168" s="48" t="str">
        <f>IFERROR(INDEX(Utsläppsfaktorer!E:E,MATCH(CONCATENATE($J$1,$J$11,$J168),Utsläppsfaktorer!$A:$A,0)),"-")</f>
        <v>kg CO2e/SEK</v>
      </c>
      <c r="P168" s="48">
        <f>IFERROR(INDEX(Utsläppsfaktorer!F:F,MATCH(CONCATENATE($J$1,$J$11,$J168),Utsläppsfaktorer!$A:$A,0)),"-")</f>
        <v>0</v>
      </c>
      <c r="Q168" s="48">
        <f>IFERROR(INDEX(Utsläppsfaktorer!G:G,MATCH(CONCATENATE($J$1,$J$11,$J168),Utsläppsfaktorer!$A:$A,0)),"-")</f>
        <v>0</v>
      </c>
      <c r="R168" s="48">
        <f>IFERROR(INDEX(Utsläppsfaktorer!H:H,MATCH(CONCATENATE($J$1,$J$11,$J168),Utsläppsfaktorer!$A:$A,0)),"-")</f>
        <v>9.2774233928856389E-3</v>
      </c>
      <c r="S168" s="47"/>
      <c r="T168" s="47"/>
      <c r="U168" s="47"/>
      <c r="V168" s="49" t="str">
        <f t="shared" si="27"/>
        <v/>
      </c>
      <c r="W168" s="48" t="s">
        <v>45</v>
      </c>
      <c r="X168" s="50" t="str">
        <f>Data!T159</f>
        <v>-</v>
      </c>
      <c r="Y168" s="50" t="str">
        <f>Data!U159</f>
        <v>-</v>
      </c>
      <c r="Z168" s="50" t="str">
        <f>Data!V159</f>
        <v>-</v>
      </c>
    </row>
    <row r="169" spans="1:26" ht="15" hidden="1" customHeight="1" outlineLevel="2">
      <c r="A169" s="46" t="s">
        <v>44</v>
      </c>
      <c r="B169" s="46">
        <f>INDEX('Listor_utökad spend'!$C$2:$C$7,MATCH('Input-inköpta varor o tjänster'!$K$13,LFUindelning,0))</f>
        <v>123</v>
      </c>
      <c r="C169" s="36">
        <f t="shared" si="21"/>
        <v>3</v>
      </c>
      <c r="D169" s="46" t="b">
        <f t="shared" si="22"/>
        <v>1</v>
      </c>
      <c r="E169" s="46" t="str">
        <f t="shared" si="23"/>
        <v>4</v>
      </c>
      <c r="F169" s="46" t="str">
        <f t="shared" si="24"/>
        <v>4.4</v>
      </c>
      <c r="G169" s="46" t="str">
        <f t="shared" si="25"/>
        <v>4.4.4</v>
      </c>
      <c r="I169" s="20">
        <f t="shared" si="26"/>
        <v>-1</v>
      </c>
      <c r="J169" s="52" t="s">
        <v>192</v>
      </c>
      <c r="K169" s="47"/>
      <c r="L169" s="47"/>
      <c r="M169" s="47"/>
      <c r="O169" s="48" t="str">
        <f>IFERROR(INDEX(Utsläppsfaktorer!E:E,MATCH(CONCATENATE($J$1,$J$11,$J169),Utsläppsfaktorer!$A:$A,0)),"-")</f>
        <v>kg CO2e/SEK</v>
      </c>
      <c r="P169" s="48">
        <f>IFERROR(INDEX(Utsläppsfaktorer!F:F,MATCH(CONCATENATE($J$1,$J$11,$J169),Utsläppsfaktorer!$A:$A,0)),"-")</f>
        <v>0</v>
      </c>
      <c r="Q169" s="48">
        <f>IFERROR(INDEX(Utsläppsfaktorer!G:G,MATCH(CONCATENATE($J$1,$J$11,$J169),Utsläppsfaktorer!$A:$A,0)),"-")</f>
        <v>0</v>
      </c>
      <c r="R169" s="48">
        <f>IFERROR(INDEX(Utsläppsfaktorer!H:H,MATCH(CONCATENATE($J$1,$J$11,$J169),Utsläppsfaktorer!$A:$A,0)),"-")</f>
        <v>9.2774233928856389E-3</v>
      </c>
      <c r="S169" s="47"/>
      <c r="T169" s="47"/>
      <c r="U169" s="47"/>
      <c r="V169" s="49" t="str">
        <f t="shared" si="27"/>
        <v/>
      </c>
      <c r="W169" s="48" t="s">
        <v>45</v>
      </c>
      <c r="X169" s="50" t="str">
        <f>Data!T160</f>
        <v>-</v>
      </c>
      <c r="Y169" s="50" t="str">
        <f>Data!U160</f>
        <v>-</v>
      </c>
      <c r="Z169" s="50" t="str">
        <f>Data!V160</f>
        <v>-</v>
      </c>
    </row>
    <row r="170" spans="1:26" ht="15" hidden="1" customHeight="1" outlineLevel="2">
      <c r="A170" s="46" t="s">
        <v>44</v>
      </c>
      <c r="B170" s="46">
        <f>INDEX('Listor_utökad spend'!$C$2:$C$7,MATCH('Input-inköpta varor o tjänster'!$K$13,LFUindelning,0))</f>
        <v>123</v>
      </c>
      <c r="C170" s="36">
        <f t="shared" si="21"/>
        <v>3</v>
      </c>
      <c r="D170" s="46" t="b">
        <f t="shared" si="22"/>
        <v>1</v>
      </c>
      <c r="E170" s="46" t="str">
        <f t="shared" si="23"/>
        <v>4</v>
      </c>
      <c r="F170" s="46" t="str">
        <f t="shared" si="24"/>
        <v>4.4</v>
      </c>
      <c r="G170" s="46" t="str">
        <f t="shared" si="25"/>
        <v>4.4.5</v>
      </c>
      <c r="I170" s="20">
        <f t="shared" si="26"/>
        <v>-1</v>
      </c>
      <c r="J170" s="52" t="s">
        <v>193</v>
      </c>
      <c r="K170" s="47"/>
      <c r="L170" s="47"/>
      <c r="M170" s="47"/>
      <c r="O170" s="48" t="str">
        <f>IFERROR(INDEX(Utsläppsfaktorer!E:E,MATCH(CONCATENATE($J$1,$J$11,$J170),Utsläppsfaktorer!$A:$A,0)),"-")</f>
        <v>kg CO2e/SEK</v>
      </c>
      <c r="P170" s="48">
        <f>IFERROR(INDEX(Utsläppsfaktorer!F:F,MATCH(CONCATENATE($J$1,$J$11,$J170),Utsläppsfaktorer!$A:$A,0)),"-")</f>
        <v>0</v>
      </c>
      <c r="Q170" s="48">
        <f>IFERROR(INDEX(Utsläppsfaktorer!G:G,MATCH(CONCATENATE($J$1,$J$11,$J170),Utsläppsfaktorer!$A:$A,0)),"-")</f>
        <v>0</v>
      </c>
      <c r="R170" s="48">
        <f>IFERROR(INDEX(Utsläppsfaktorer!H:H,MATCH(CONCATENATE($J$1,$J$11,$J170),Utsläppsfaktorer!$A:$A,0)),"-")</f>
        <v>9.2774233928856389E-3</v>
      </c>
      <c r="S170" s="47"/>
      <c r="T170" s="47"/>
      <c r="U170" s="47"/>
      <c r="V170" s="49" t="str">
        <f t="shared" si="27"/>
        <v/>
      </c>
      <c r="W170" s="48" t="s">
        <v>45</v>
      </c>
      <c r="X170" s="50" t="str">
        <f>Data!T161</f>
        <v>-</v>
      </c>
      <c r="Y170" s="50" t="str">
        <f>Data!U161</f>
        <v>-</v>
      </c>
      <c r="Z170" s="50" t="str">
        <f>Data!V161</f>
        <v>-</v>
      </c>
    </row>
    <row r="171" spans="1:26" ht="15" hidden="1" customHeight="1" outlineLevel="2">
      <c r="A171" s="46" t="s">
        <v>44</v>
      </c>
      <c r="B171" s="46">
        <f>INDEX('Listor_utökad spend'!$C$2:$C$7,MATCH('Input-inköpta varor o tjänster'!$K$13,LFUindelning,0))</f>
        <v>123</v>
      </c>
      <c r="C171" s="36">
        <f t="shared" si="21"/>
        <v>3</v>
      </c>
      <c r="D171" s="46" t="b">
        <f t="shared" si="22"/>
        <v>1</v>
      </c>
      <c r="E171" s="46" t="str">
        <f t="shared" si="23"/>
        <v>4</v>
      </c>
      <c r="F171" s="46" t="str">
        <f t="shared" si="24"/>
        <v>4.4</v>
      </c>
      <c r="G171" s="46" t="str">
        <f t="shared" si="25"/>
        <v>4.4.6</v>
      </c>
      <c r="I171" s="20">
        <f t="shared" si="26"/>
        <v>-1</v>
      </c>
      <c r="J171" s="52" t="s">
        <v>194</v>
      </c>
      <c r="K171" s="47"/>
      <c r="L171" s="47"/>
      <c r="M171" s="47"/>
      <c r="O171" s="48" t="str">
        <f>IFERROR(INDEX(Utsläppsfaktorer!E:E,MATCH(CONCATENATE($J$1,$J$11,$J171),Utsläppsfaktorer!$A:$A,0)),"-")</f>
        <v>kg CO2e/SEK</v>
      </c>
      <c r="P171" s="48">
        <f>IFERROR(INDEX(Utsläppsfaktorer!F:F,MATCH(CONCATENATE($J$1,$J$11,$J171),Utsläppsfaktorer!$A:$A,0)),"-")</f>
        <v>0</v>
      </c>
      <c r="Q171" s="48">
        <f>IFERROR(INDEX(Utsläppsfaktorer!G:G,MATCH(CONCATENATE($J$1,$J$11,$J171),Utsläppsfaktorer!$A:$A,0)),"-")</f>
        <v>0</v>
      </c>
      <c r="R171" s="48">
        <f>IFERROR(INDEX(Utsläppsfaktorer!H:H,MATCH(CONCATENATE($J$1,$J$11,$J171),Utsläppsfaktorer!$A:$A,0)),"-")</f>
        <v>9.2774233928856389E-3</v>
      </c>
      <c r="S171" s="47"/>
      <c r="T171" s="47"/>
      <c r="U171" s="47"/>
      <c r="V171" s="49" t="str">
        <f t="shared" si="27"/>
        <v/>
      </c>
      <c r="W171" s="48" t="s">
        <v>45</v>
      </c>
      <c r="X171" s="50" t="str">
        <f>Data!T162</f>
        <v>-</v>
      </c>
      <c r="Y171" s="50" t="str">
        <f>Data!U162</f>
        <v>-</v>
      </c>
      <c r="Z171" s="50" t="str">
        <f>Data!V162</f>
        <v>-</v>
      </c>
    </row>
    <row r="172" spans="1:26" ht="15" hidden="1" customHeight="1" outlineLevel="2">
      <c r="A172" s="46" t="s">
        <v>44</v>
      </c>
      <c r="B172" s="46">
        <f>INDEX('Listor_utökad spend'!$C$2:$C$7,MATCH('Input-inköpta varor o tjänster'!$K$13,LFUindelning,0))</f>
        <v>123</v>
      </c>
      <c r="C172" s="36">
        <f t="shared" si="21"/>
        <v>3</v>
      </c>
      <c r="D172" s="46" t="b">
        <f t="shared" si="22"/>
        <v>1</v>
      </c>
      <c r="E172" s="46" t="str">
        <f t="shared" si="23"/>
        <v>4</v>
      </c>
      <c r="F172" s="46" t="str">
        <f t="shared" si="24"/>
        <v>4.4</v>
      </c>
      <c r="G172" s="46" t="str">
        <f t="shared" si="25"/>
        <v>4.4.7</v>
      </c>
      <c r="I172" s="20">
        <f t="shared" si="26"/>
        <v>-1</v>
      </c>
      <c r="J172" s="52" t="s">
        <v>195</v>
      </c>
      <c r="K172" s="47"/>
      <c r="L172" s="47"/>
      <c r="M172" s="47"/>
      <c r="O172" s="48" t="str">
        <f>IFERROR(INDEX(Utsläppsfaktorer!E:E,MATCH(CONCATENATE($J$1,$J$11,$J172),Utsläppsfaktorer!$A:$A,0)),"-")</f>
        <v>kg CO2e/SEK</v>
      </c>
      <c r="P172" s="48">
        <f>IFERROR(INDEX(Utsläppsfaktorer!F:F,MATCH(CONCATENATE($J$1,$J$11,$J172),Utsläppsfaktorer!$A:$A,0)),"-")</f>
        <v>0</v>
      </c>
      <c r="Q172" s="48">
        <f>IFERROR(INDEX(Utsläppsfaktorer!G:G,MATCH(CONCATENATE($J$1,$J$11,$J172),Utsläppsfaktorer!$A:$A,0)),"-")</f>
        <v>0</v>
      </c>
      <c r="R172" s="48">
        <f>IFERROR(INDEX(Utsläppsfaktorer!H:H,MATCH(CONCATENATE($J$1,$J$11,$J172),Utsläppsfaktorer!$A:$A,0)),"-")</f>
        <v>9.2774233928856389E-3</v>
      </c>
      <c r="S172" s="47"/>
      <c r="T172" s="47"/>
      <c r="U172" s="47"/>
      <c r="V172" s="49" t="str">
        <f t="shared" si="27"/>
        <v/>
      </c>
      <c r="W172" s="48" t="s">
        <v>45</v>
      </c>
      <c r="X172" s="50" t="str">
        <f>Data!T163</f>
        <v>-</v>
      </c>
      <c r="Y172" s="50" t="str">
        <f>Data!U163</f>
        <v>-</v>
      </c>
      <c r="Z172" s="50" t="str">
        <f>Data!V163</f>
        <v>-</v>
      </c>
    </row>
    <row r="173" spans="1:26" ht="15" hidden="1" customHeight="1" outlineLevel="1">
      <c r="A173" s="46" t="s">
        <v>44</v>
      </c>
      <c r="B173" s="46">
        <f>INDEX('Listor_utökad spend'!$C$2:$C$7,MATCH('Input-inköpta varor o tjänster'!$K$13,LFUindelning,0))</f>
        <v>123</v>
      </c>
      <c r="C173" s="36">
        <f t="shared" si="21"/>
        <v>2</v>
      </c>
      <c r="D173" s="46" t="b">
        <f t="shared" si="22"/>
        <v>1</v>
      </c>
      <c r="E173" s="46" t="str">
        <f t="shared" si="23"/>
        <v>4</v>
      </c>
      <c r="F173" s="46" t="str">
        <f t="shared" si="24"/>
        <v>4.5</v>
      </c>
      <c r="G173" s="46" t="str">
        <f t="shared" si="25"/>
        <v>4.5</v>
      </c>
      <c r="I173" s="20">
        <f t="shared" si="26"/>
        <v>-1</v>
      </c>
      <c r="J173" s="51" t="s">
        <v>196</v>
      </c>
      <c r="K173" s="47"/>
      <c r="L173" s="47"/>
      <c r="M173" s="47"/>
      <c r="O173" s="48" t="str">
        <f>IFERROR(INDEX(Utsläppsfaktorer!E:E,MATCH(CONCATENATE($J$1,$J$11,$J173),Utsläppsfaktorer!$A:$A,0)),"-")</f>
        <v>kg CO2e/SEK</v>
      </c>
      <c r="P173" s="48">
        <f>IFERROR(INDEX(Utsläppsfaktorer!F:F,MATCH(CONCATENATE($J$1,$J$11,$J173),Utsläppsfaktorer!$A:$A,0)),"-")</f>
        <v>0</v>
      </c>
      <c r="Q173" s="48">
        <f>IFERROR(INDEX(Utsläppsfaktorer!G:G,MATCH(CONCATENATE($J$1,$J$11,$J173),Utsläppsfaktorer!$A:$A,0)),"-")</f>
        <v>0</v>
      </c>
      <c r="R173" s="48">
        <f>IFERROR(INDEX(Utsläppsfaktorer!H:H,MATCH(CONCATENATE($J$1,$J$11,$J173),Utsläppsfaktorer!$A:$A,0)),"-")</f>
        <v>3.8941582161793456E-2</v>
      </c>
      <c r="S173" s="47"/>
      <c r="T173" s="47"/>
      <c r="U173" s="47"/>
      <c r="V173" s="49" t="str">
        <f t="shared" si="27"/>
        <v/>
      </c>
      <c r="W173" s="48" t="s">
        <v>45</v>
      </c>
      <c r="X173" s="50" t="str">
        <f>Data!T164</f>
        <v>-</v>
      </c>
      <c r="Y173" s="50" t="str">
        <f>Data!U164</f>
        <v>-</v>
      </c>
      <c r="Z173" s="50" t="str">
        <f>Data!V164</f>
        <v>-</v>
      </c>
    </row>
    <row r="174" spans="1:26" ht="15" hidden="1" customHeight="1" outlineLevel="2">
      <c r="A174" s="46" t="s">
        <v>44</v>
      </c>
      <c r="B174" s="46">
        <f>INDEX('Listor_utökad spend'!$C$2:$C$7,MATCH('Input-inköpta varor o tjänster'!$K$13,LFUindelning,0))</f>
        <v>123</v>
      </c>
      <c r="C174" s="36">
        <f t="shared" si="21"/>
        <v>3</v>
      </c>
      <c r="D174" s="46" t="b">
        <f t="shared" si="22"/>
        <v>1</v>
      </c>
      <c r="E174" s="46" t="str">
        <f t="shared" si="23"/>
        <v>4</v>
      </c>
      <c r="F174" s="46" t="str">
        <f t="shared" si="24"/>
        <v>4.5</v>
      </c>
      <c r="G174" s="46" t="str">
        <f t="shared" si="25"/>
        <v>4.5.1</v>
      </c>
      <c r="I174" s="20">
        <f t="shared" si="26"/>
        <v>-1</v>
      </c>
      <c r="J174" s="52" t="s">
        <v>197</v>
      </c>
      <c r="K174" s="47"/>
      <c r="L174" s="47"/>
      <c r="M174" s="47"/>
      <c r="O174" s="48" t="str">
        <f>IFERROR(INDEX(Utsläppsfaktorer!E:E,MATCH(CONCATENATE($J$1,$J$11,$J174),Utsläppsfaktorer!$A:$A,0)),"-")</f>
        <v>kg CO2e/SEK</v>
      </c>
      <c r="P174" s="48">
        <f>IFERROR(INDEX(Utsläppsfaktorer!F:F,MATCH(CONCATENATE($J$1,$J$11,$J174),Utsläppsfaktorer!$A:$A,0)),"-")</f>
        <v>0</v>
      </c>
      <c r="Q174" s="48">
        <f>IFERROR(INDEX(Utsläppsfaktorer!G:G,MATCH(CONCATENATE($J$1,$J$11,$J174),Utsläppsfaktorer!$A:$A,0)),"-")</f>
        <v>0</v>
      </c>
      <c r="R174" s="48">
        <f>IFERROR(INDEX(Utsläppsfaktorer!H:H,MATCH(CONCATENATE($J$1,$J$11,$J174),Utsläppsfaktorer!$A:$A,0)),"-")</f>
        <v>4.4645888552352478E-2</v>
      </c>
      <c r="S174" s="47"/>
      <c r="T174" s="47"/>
      <c r="U174" s="47"/>
      <c r="V174" s="49" t="str">
        <f t="shared" si="27"/>
        <v/>
      </c>
      <c r="W174" s="48" t="s">
        <v>45</v>
      </c>
      <c r="X174" s="50" t="str">
        <f>Data!T165</f>
        <v>-</v>
      </c>
      <c r="Y174" s="50" t="str">
        <f>Data!U165</f>
        <v>-</v>
      </c>
      <c r="Z174" s="50" t="str">
        <f>Data!V165</f>
        <v>-</v>
      </c>
    </row>
    <row r="175" spans="1:26" ht="15" hidden="1" customHeight="1" outlineLevel="2">
      <c r="A175" s="46" t="s">
        <v>44</v>
      </c>
      <c r="B175" s="46">
        <f>INDEX('Listor_utökad spend'!$C$2:$C$7,MATCH('Input-inköpta varor o tjänster'!$K$13,LFUindelning,0))</f>
        <v>123</v>
      </c>
      <c r="C175" s="36">
        <f t="shared" si="21"/>
        <v>3</v>
      </c>
      <c r="D175" s="46" t="b">
        <f t="shared" si="22"/>
        <v>1</v>
      </c>
      <c r="E175" s="46" t="str">
        <f t="shared" si="23"/>
        <v>4</v>
      </c>
      <c r="F175" s="46" t="str">
        <f t="shared" si="24"/>
        <v>4.5</v>
      </c>
      <c r="G175" s="46" t="str">
        <f t="shared" si="25"/>
        <v>4.5.2</v>
      </c>
      <c r="I175" s="20">
        <f t="shared" si="26"/>
        <v>-1</v>
      </c>
      <c r="J175" s="52" t="s">
        <v>198</v>
      </c>
      <c r="K175" s="47"/>
      <c r="L175" s="47"/>
      <c r="M175" s="47"/>
      <c r="O175" s="48" t="str">
        <f>IFERROR(INDEX(Utsläppsfaktorer!E:E,MATCH(CONCATENATE($J$1,$J$11,$J175),Utsläppsfaktorer!$A:$A,0)),"-")</f>
        <v>kg CO2e/SEK</v>
      </c>
      <c r="P175" s="48">
        <f>IFERROR(INDEX(Utsläppsfaktorer!F:F,MATCH(CONCATENATE($J$1,$J$11,$J175),Utsläppsfaktorer!$A:$A,0)),"-")</f>
        <v>0</v>
      </c>
      <c r="Q175" s="48">
        <f>IFERROR(INDEX(Utsläppsfaktorer!G:G,MATCH(CONCATENATE($J$1,$J$11,$J175),Utsläppsfaktorer!$A:$A,0)),"-")</f>
        <v>0</v>
      </c>
      <c r="R175" s="48">
        <f>IFERROR(INDEX(Utsläppsfaktorer!H:H,MATCH(CONCATENATE($J$1,$J$11,$J175),Utsläppsfaktorer!$A:$A,0)),"-")</f>
        <v>4.4645888552352478E-2</v>
      </c>
      <c r="S175" s="47"/>
      <c r="T175" s="47"/>
      <c r="U175" s="47"/>
      <c r="V175" s="49" t="str">
        <f t="shared" si="27"/>
        <v/>
      </c>
      <c r="W175" s="48" t="s">
        <v>45</v>
      </c>
      <c r="X175" s="50" t="str">
        <f>Data!T166</f>
        <v>-</v>
      </c>
      <c r="Y175" s="50" t="str">
        <f>Data!U166</f>
        <v>-</v>
      </c>
      <c r="Z175" s="50" t="str">
        <f>Data!V166</f>
        <v>-</v>
      </c>
    </row>
    <row r="176" spans="1:26" ht="15" hidden="1" customHeight="1" outlineLevel="2">
      <c r="A176" s="46" t="s">
        <v>44</v>
      </c>
      <c r="B176" s="46">
        <f>INDEX('Listor_utökad spend'!$C$2:$C$7,MATCH('Input-inköpta varor o tjänster'!$K$13,LFUindelning,0))</f>
        <v>123</v>
      </c>
      <c r="C176" s="36">
        <f t="shared" si="21"/>
        <v>3</v>
      </c>
      <c r="D176" s="46" t="b">
        <f t="shared" si="22"/>
        <v>1</v>
      </c>
      <c r="E176" s="46" t="str">
        <f t="shared" si="23"/>
        <v>4</v>
      </c>
      <c r="F176" s="46" t="str">
        <f t="shared" si="24"/>
        <v>4.5</v>
      </c>
      <c r="G176" s="46" t="str">
        <f t="shared" si="25"/>
        <v>4.5.3</v>
      </c>
      <c r="I176" s="20">
        <f t="shared" si="26"/>
        <v>-1</v>
      </c>
      <c r="J176" s="52" t="s">
        <v>199</v>
      </c>
      <c r="K176" s="47"/>
      <c r="L176" s="47"/>
      <c r="M176" s="47"/>
      <c r="O176" s="48" t="str">
        <f>IFERROR(INDEX(Utsläppsfaktorer!E:E,MATCH(CONCATENATE($J$1,$J$11,$J176),Utsläppsfaktorer!$A:$A,0)),"-")</f>
        <v>kg CO2e/SEK</v>
      </c>
      <c r="P176" s="48">
        <f>IFERROR(INDEX(Utsläppsfaktorer!F:F,MATCH(CONCATENATE($J$1,$J$11,$J176),Utsläppsfaktorer!$A:$A,0)),"-")</f>
        <v>0</v>
      </c>
      <c r="Q176" s="48">
        <f>IFERROR(INDEX(Utsläppsfaktorer!G:G,MATCH(CONCATENATE($J$1,$J$11,$J176),Utsläppsfaktorer!$A:$A,0)),"-")</f>
        <v>0</v>
      </c>
      <c r="R176" s="48">
        <f>IFERROR(INDEX(Utsläppsfaktorer!H:H,MATCH(CONCATENATE($J$1,$J$11,$J176),Utsläppsfaktorer!$A:$A,0)),"-")</f>
        <v>4.4645888552352478E-2</v>
      </c>
      <c r="S176" s="47"/>
      <c r="T176" s="47"/>
      <c r="U176" s="47"/>
      <c r="V176" s="49" t="str">
        <f t="shared" si="27"/>
        <v/>
      </c>
      <c r="W176" s="48" t="s">
        <v>45</v>
      </c>
      <c r="X176" s="50" t="str">
        <f>Data!T167</f>
        <v>-</v>
      </c>
      <c r="Y176" s="50" t="str">
        <f>Data!U167</f>
        <v>-</v>
      </c>
      <c r="Z176" s="50" t="str">
        <f>Data!V167</f>
        <v>-</v>
      </c>
    </row>
    <row r="177" spans="1:26" ht="19.5" hidden="1" customHeight="1" outlineLevel="1">
      <c r="A177" s="46" t="s">
        <v>44</v>
      </c>
      <c r="B177" s="46">
        <f>INDEX('Listor_utökad spend'!$C$2:$C$7,MATCH('Input-inköpta varor o tjänster'!$K$13,LFUindelning,0))</f>
        <v>123</v>
      </c>
      <c r="C177" s="36">
        <f t="shared" si="21"/>
        <v>2</v>
      </c>
      <c r="D177" s="46" t="b">
        <f t="shared" si="22"/>
        <v>1</v>
      </c>
      <c r="E177" s="46" t="str">
        <f t="shared" si="23"/>
        <v>4</v>
      </c>
      <c r="F177" s="46" t="str">
        <f t="shared" si="24"/>
        <v>4.6</v>
      </c>
      <c r="G177" s="46" t="str">
        <f t="shared" si="25"/>
        <v>4.6</v>
      </c>
      <c r="I177" s="20">
        <f t="shared" si="26"/>
        <v>-1</v>
      </c>
      <c r="J177" s="51" t="s">
        <v>200</v>
      </c>
      <c r="K177" s="47"/>
      <c r="L177" s="47"/>
      <c r="M177" s="47"/>
      <c r="O177" s="48" t="str">
        <f>IFERROR(INDEX(Utsläppsfaktorer!E:E,MATCH(CONCATENATE($J$1,$J$11,$J177),Utsläppsfaktorer!$A:$A,0)),"-")</f>
        <v>kg CO2e/SEK</v>
      </c>
      <c r="P177" s="48">
        <f>IFERROR(INDEX(Utsläppsfaktorer!F:F,MATCH(CONCATENATE($J$1,$J$11,$J177),Utsläppsfaktorer!$A:$A,0)),"-")</f>
        <v>0</v>
      </c>
      <c r="Q177" s="48">
        <f>IFERROR(INDEX(Utsläppsfaktorer!G:G,MATCH(CONCATENATE($J$1,$J$11,$J177),Utsläppsfaktorer!$A:$A,0)),"-")</f>
        <v>0</v>
      </c>
      <c r="R177" s="48">
        <f>IFERROR(INDEX(Utsläppsfaktorer!H:H,MATCH(CONCATENATE($J$1,$J$11,$J177),Utsläppsfaktorer!$A:$A,0)),"-")</f>
        <v>9.2774233928856389E-3</v>
      </c>
      <c r="S177" s="47"/>
      <c r="T177" s="47"/>
      <c r="U177" s="47"/>
      <c r="V177" s="49" t="str">
        <f t="shared" si="27"/>
        <v/>
      </c>
      <c r="W177" s="48" t="s">
        <v>45</v>
      </c>
      <c r="X177" s="50" t="str">
        <f>Data!T168</f>
        <v>-</v>
      </c>
      <c r="Y177" s="50" t="str">
        <f>Data!U168</f>
        <v>-</v>
      </c>
      <c r="Z177" s="50" t="str">
        <f>Data!V168</f>
        <v>-</v>
      </c>
    </row>
    <row r="178" spans="1:26" ht="19.5" hidden="1" customHeight="1" outlineLevel="2">
      <c r="A178" s="46" t="s">
        <v>44</v>
      </c>
      <c r="B178" s="46">
        <f>INDEX('Listor_utökad spend'!$C$2:$C$7,MATCH('Input-inköpta varor o tjänster'!$K$13,LFUindelning,0))</f>
        <v>123</v>
      </c>
      <c r="C178" s="36">
        <f t="shared" si="21"/>
        <v>3</v>
      </c>
      <c r="D178" s="46" t="b">
        <f t="shared" si="22"/>
        <v>1</v>
      </c>
      <c r="E178" s="46" t="str">
        <f t="shared" si="23"/>
        <v>4</v>
      </c>
      <c r="F178" s="46" t="str">
        <f t="shared" si="24"/>
        <v>4.6</v>
      </c>
      <c r="G178" s="46" t="str">
        <f t="shared" si="25"/>
        <v>4.6.1</v>
      </c>
      <c r="I178" s="20">
        <f t="shared" si="26"/>
        <v>-1</v>
      </c>
      <c r="J178" s="52" t="s">
        <v>201</v>
      </c>
      <c r="K178" s="47"/>
      <c r="L178" s="47"/>
      <c r="M178" s="47"/>
      <c r="O178" s="48" t="str">
        <f>IFERROR(INDEX(Utsläppsfaktorer!E:E,MATCH(CONCATENATE($J$1,$J$11,$J178),Utsläppsfaktorer!$A:$A,0)),"-")</f>
        <v>kg CO2e/SEK</v>
      </c>
      <c r="P178" s="48">
        <f>IFERROR(INDEX(Utsläppsfaktorer!F:F,MATCH(CONCATENATE($J$1,$J$11,$J178),Utsläppsfaktorer!$A:$A,0)),"-")</f>
        <v>0</v>
      </c>
      <c r="Q178" s="48">
        <f>IFERROR(INDEX(Utsläppsfaktorer!G:G,MATCH(CONCATENATE($J$1,$J$11,$J178),Utsläppsfaktorer!$A:$A,0)),"-")</f>
        <v>0</v>
      </c>
      <c r="R178" s="48">
        <f>IFERROR(INDEX(Utsläppsfaktorer!H:H,MATCH(CONCATENATE($J$1,$J$11,$J178),Utsläppsfaktorer!$A:$A,0)),"-")</f>
        <v>9.2774233928856389E-3</v>
      </c>
      <c r="S178" s="47"/>
      <c r="T178" s="47"/>
      <c r="U178" s="47"/>
      <c r="V178" s="49" t="str">
        <f t="shared" si="27"/>
        <v/>
      </c>
      <c r="W178" s="48" t="s">
        <v>45</v>
      </c>
      <c r="X178" s="50" t="str">
        <f>Data!T169</f>
        <v>-</v>
      </c>
      <c r="Y178" s="50" t="str">
        <f>Data!U169</f>
        <v>-</v>
      </c>
      <c r="Z178" s="50" t="str">
        <f>Data!V169</f>
        <v>-</v>
      </c>
    </row>
    <row r="179" spans="1:26" ht="15" hidden="1" customHeight="1" outlineLevel="1">
      <c r="A179" s="46" t="s">
        <v>44</v>
      </c>
      <c r="B179" s="46">
        <f>INDEX('Listor_utökad spend'!$C$2:$C$7,MATCH('Input-inköpta varor o tjänster'!$K$13,LFUindelning,0))</f>
        <v>123</v>
      </c>
      <c r="C179" s="36">
        <f t="shared" si="21"/>
        <v>2</v>
      </c>
      <c r="D179" s="46" t="b">
        <f t="shared" si="22"/>
        <v>1</v>
      </c>
      <c r="E179" s="46" t="str">
        <f t="shared" si="23"/>
        <v>4</v>
      </c>
      <c r="F179" s="46" t="str">
        <f t="shared" si="24"/>
        <v>4.7</v>
      </c>
      <c r="G179" s="46" t="str">
        <f t="shared" si="25"/>
        <v>4.7</v>
      </c>
      <c r="I179" s="20">
        <f t="shared" si="26"/>
        <v>-1</v>
      </c>
      <c r="J179" s="51" t="s">
        <v>202</v>
      </c>
      <c r="K179" s="47"/>
      <c r="L179" s="47"/>
      <c r="M179" s="47"/>
      <c r="O179" s="48" t="str">
        <f>IFERROR(INDEX(Utsläppsfaktorer!E:E,MATCH(CONCATENATE($J$1,$J$11,$J179),Utsläppsfaktorer!$A:$A,0)),"-")</f>
        <v>kg CO2e/SEK</v>
      </c>
      <c r="P179" s="48">
        <f>IFERROR(INDEX(Utsläppsfaktorer!F:F,MATCH(CONCATENATE($J$1,$J$11,$J179),Utsläppsfaktorer!$A:$A,0)),"-")</f>
        <v>0</v>
      </c>
      <c r="Q179" s="48">
        <f>IFERROR(INDEX(Utsläppsfaktorer!G:G,MATCH(CONCATENATE($J$1,$J$11,$J179),Utsläppsfaktorer!$A:$A,0)),"-")</f>
        <v>0</v>
      </c>
      <c r="R179" s="48">
        <f>IFERROR(INDEX(Utsläppsfaktorer!H:H,MATCH(CONCATENATE($J$1,$J$11,$J179),Utsläppsfaktorer!$A:$A,0)),"-")</f>
        <v>3.8941582161793456E-2</v>
      </c>
      <c r="S179" s="47"/>
      <c r="T179" s="47"/>
      <c r="U179" s="47"/>
      <c r="V179" s="49" t="str">
        <f t="shared" si="27"/>
        <v/>
      </c>
      <c r="W179" s="48" t="s">
        <v>45</v>
      </c>
      <c r="X179" s="50" t="str">
        <f>Data!T170</f>
        <v>-</v>
      </c>
      <c r="Y179" s="50" t="str">
        <f>Data!U170</f>
        <v>-</v>
      </c>
      <c r="Z179" s="50" t="str">
        <f>Data!V170</f>
        <v>-</v>
      </c>
    </row>
    <row r="180" spans="1:26" ht="15" hidden="1" customHeight="1" outlineLevel="2">
      <c r="A180" s="46" t="s">
        <v>44</v>
      </c>
      <c r="B180" s="46">
        <f>INDEX('Listor_utökad spend'!$C$2:$C$7,MATCH('Input-inköpta varor o tjänster'!$K$13,LFUindelning,0))</f>
        <v>123</v>
      </c>
      <c r="C180" s="36">
        <f t="shared" si="21"/>
        <v>3</v>
      </c>
      <c r="D180" s="46" t="b">
        <f t="shared" si="22"/>
        <v>1</v>
      </c>
      <c r="E180" s="46" t="str">
        <f t="shared" si="23"/>
        <v>4</v>
      </c>
      <c r="F180" s="46" t="str">
        <f t="shared" si="24"/>
        <v>4.7</v>
      </c>
      <c r="G180" s="46" t="str">
        <f t="shared" si="25"/>
        <v>4.7.1</v>
      </c>
      <c r="I180" s="20">
        <f t="shared" si="26"/>
        <v>-1</v>
      </c>
      <c r="J180" s="52" t="s">
        <v>203</v>
      </c>
      <c r="K180" s="47"/>
      <c r="L180" s="47"/>
      <c r="M180" s="47"/>
      <c r="O180" s="48" t="str">
        <f>IFERROR(INDEX(Utsläppsfaktorer!E:E,MATCH(CONCATENATE($J$1,$J$11,$J180),Utsläppsfaktorer!$A:$A,0)),"-")</f>
        <v>kg CO2e/SEK</v>
      </c>
      <c r="P180" s="48">
        <f>IFERROR(INDEX(Utsläppsfaktorer!F:F,MATCH(CONCATENATE($J$1,$J$11,$J180),Utsläppsfaktorer!$A:$A,0)),"-")</f>
        <v>0</v>
      </c>
      <c r="Q180" s="48">
        <f>IFERROR(INDEX(Utsläppsfaktorer!G:G,MATCH(CONCATENATE($J$1,$J$11,$J180),Utsläppsfaktorer!$A:$A,0)),"-")</f>
        <v>0</v>
      </c>
      <c r="R180" s="48">
        <f>IFERROR(INDEX(Utsläppsfaktorer!H:H,MATCH(CONCATENATE($J$1,$J$11,$J180),Utsläppsfaktorer!$A:$A,0)),"-")</f>
        <v>3.8941582161793456E-2</v>
      </c>
      <c r="S180" s="47"/>
      <c r="T180" s="47"/>
      <c r="U180" s="47"/>
      <c r="V180" s="49" t="str">
        <f t="shared" si="27"/>
        <v/>
      </c>
      <c r="W180" s="48" t="s">
        <v>45</v>
      </c>
      <c r="X180" s="50" t="str">
        <f>Data!T171</f>
        <v>-</v>
      </c>
      <c r="Y180" s="50" t="str">
        <f>Data!U171</f>
        <v>-</v>
      </c>
      <c r="Z180" s="50" t="str">
        <f>Data!V171</f>
        <v>-</v>
      </c>
    </row>
    <row r="181" spans="1:26" ht="15" hidden="1" customHeight="1" outlineLevel="2">
      <c r="A181" s="46" t="s">
        <v>44</v>
      </c>
      <c r="B181" s="46">
        <f>INDEX('Listor_utökad spend'!$C$2:$C$7,MATCH('Input-inköpta varor o tjänster'!$K$13,LFUindelning,0))</f>
        <v>123</v>
      </c>
      <c r="C181" s="36">
        <f t="shared" si="21"/>
        <v>3</v>
      </c>
      <c r="D181" s="46" t="b">
        <f t="shared" si="22"/>
        <v>1</v>
      </c>
      <c r="E181" s="46" t="str">
        <f t="shared" si="23"/>
        <v>4</v>
      </c>
      <c r="F181" s="46" t="str">
        <f t="shared" si="24"/>
        <v>4.7</v>
      </c>
      <c r="G181" s="46" t="str">
        <f t="shared" si="25"/>
        <v>4.7.2</v>
      </c>
      <c r="I181" s="20">
        <f t="shared" si="26"/>
        <v>-1</v>
      </c>
      <c r="J181" s="52" t="s">
        <v>204</v>
      </c>
      <c r="K181" s="47"/>
      <c r="L181" s="47"/>
      <c r="M181" s="47"/>
      <c r="O181" s="48" t="str">
        <f>IFERROR(INDEX(Utsläppsfaktorer!E:E,MATCH(CONCATENATE($J$1,$J$11,$J181),Utsläppsfaktorer!$A:$A,0)),"-")</f>
        <v>kg CO2e/SEK</v>
      </c>
      <c r="P181" s="48">
        <f>IFERROR(INDEX(Utsläppsfaktorer!F:F,MATCH(CONCATENATE($J$1,$J$11,$J181),Utsläppsfaktorer!$A:$A,0)),"-")</f>
        <v>0</v>
      </c>
      <c r="Q181" s="48">
        <f>IFERROR(INDEX(Utsläppsfaktorer!G:G,MATCH(CONCATENATE($J$1,$J$11,$J181),Utsläppsfaktorer!$A:$A,0)),"-")</f>
        <v>0</v>
      </c>
      <c r="R181" s="48">
        <f>IFERROR(INDEX(Utsläppsfaktorer!H:H,MATCH(CONCATENATE($J$1,$J$11,$J181),Utsläppsfaktorer!$A:$A,0)),"-")</f>
        <v>3.8941582161793456E-2</v>
      </c>
      <c r="S181" s="47"/>
      <c r="T181" s="47"/>
      <c r="U181" s="47"/>
      <c r="V181" s="49" t="str">
        <f t="shared" si="27"/>
        <v/>
      </c>
      <c r="W181" s="48" t="s">
        <v>45</v>
      </c>
      <c r="X181" s="50" t="str">
        <f>Data!T172</f>
        <v>-</v>
      </c>
      <c r="Y181" s="50" t="str">
        <f>Data!U172</f>
        <v>-</v>
      </c>
      <c r="Z181" s="50" t="str">
        <f>Data!V172</f>
        <v>-</v>
      </c>
    </row>
    <row r="182" spans="1:26" ht="15" hidden="1" customHeight="1" outlineLevel="1">
      <c r="A182" s="46" t="s">
        <v>44</v>
      </c>
      <c r="B182" s="46">
        <f>INDEX('Listor_utökad spend'!$C$2:$C$7,MATCH('Input-inköpta varor o tjänster'!$K$13,LFUindelning,0))</f>
        <v>123</v>
      </c>
      <c r="C182" s="36">
        <f t="shared" si="21"/>
        <v>2</v>
      </c>
      <c r="D182" s="46" t="b">
        <f t="shared" si="22"/>
        <v>1</v>
      </c>
      <c r="E182" s="46" t="str">
        <f t="shared" si="23"/>
        <v>4</v>
      </c>
      <c r="F182" s="46" t="str">
        <f t="shared" si="24"/>
        <v>4.8</v>
      </c>
      <c r="G182" s="46" t="str">
        <f t="shared" si="25"/>
        <v>4.8</v>
      </c>
      <c r="I182" s="20">
        <f t="shared" si="26"/>
        <v>-1</v>
      </c>
      <c r="J182" s="51" t="s">
        <v>205</v>
      </c>
      <c r="K182" s="47"/>
      <c r="L182" s="47"/>
      <c r="M182" s="47"/>
      <c r="O182" s="48" t="str">
        <f>IFERROR(INDEX(Utsläppsfaktorer!E:E,MATCH(CONCATENATE($J$1,$J$11,$J182),Utsläppsfaktorer!$A:$A,0)),"-")</f>
        <v>kg CO2e/SEK</v>
      </c>
      <c r="P182" s="48">
        <f>IFERROR(INDEX(Utsläppsfaktorer!F:F,MATCH(CONCATENATE($J$1,$J$11,$J182),Utsläppsfaktorer!$A:$A,0)),"-")</f>
        <v>0</v>
      </c>
      <c r="Q182" s="48">
        <f>IFERROR(INDEX(Utsläppsfaktorer!G:G,MATCH(CONCATENATE($J$1,$J$11,$J182),Utsläppsfaktorer!$A:$A,0)),"-")</f>
        <v>0</v>
      </c>
      <c r="R182" s="48">
        <f>IFERROR(INDEX(Utsläppsfaktorer!H:H,MATCH(CONCATENATE($J$1,$J$11,$J182),Utsläppsfaktorer!$A:$A,0)),"-")</f>
        <v>4.4645888552352478E-2</v>
      </c>
      <c r="S182" s="47"/>
      <c r="T182" s="47"/>
      <c r="U182" s="47"/>
      <c r="V182" s="49" t="str">
        <f t="shared" si="27"/>
        <v/>
      </c>
      <c r="W182" s="48" t="s">
        <v>45</v>
      </c>
      <c r="X182" s="50" t="str">
        <f>Data!T173</f>
        <v>-</v>
      </c>
      <c r="Y182" s="50" t="str">
        <f>Data!U173</f>
        <v>-</v>
      </c>
      <c r="Z182" s="50" t="str">
        <f>Data!V173</f>
        <v>-</v>
      </c>
    </row>
    <row r="183" spans="1:26" ht="15" hidden="1" customHeight="1" outlineLevel="2">
      <c r="A183" s="46" t="s">
        <v>44</v>
      </c>
      <c r="B183" s="46">
        <f>INDEX('Listor_utökad spend'!$C$2:$C$7,MATCH('Input-inköpta varor o tjänster'!$K$13,LFUindelning,0))</f>
        <v>123</v>
      </c>
      <c r="C183" s="36">
        <f t="shared" si="21"/>
        <v>3</v>
      </c>
      <c r="D183" s="46" t="b">
        <f t="shared" si="22"/>
        <v>1</v>
      </c>
      <c r="E183" s="46" t="str">
        <f t="shared" si="23"/>
        <v>4</v>
      </c>
      <c r="F183" s="46" t="str">
        <f t="shared" si="24"/>
        <v>4.8</v>
      </c>
      <c r="G183" s="46" t="str">
        <f t="shared" si="25"/>
        <v>4.8.1</v>
      </c>
      <c r="I183" s="20">
        <f t="shared" si="26"/>
        <v>-1</v>
      </c>
      <c r="J183" s="52" t="s">
        <v>206</v>
      </c>
      <c r="K183" s="47"/>
      <c r="L183" s="47"/>
      <c r="M183" s="47"/>
      <c r="O183" s="48" t="str">
        <f>IFERROR(INDEX(Utsläppsfaktorer!E:E,MATCH(CONCATENATE($J$1,$J$11,$J183),Utsläppsfaktorer!$A:$A,0)),"-")</f>
        <v>kg CO2e/SEK</v>
      </c>
      <c r="P183" s="48">
        <f>IFERROR(INDEX(Utsläppsfaktorer!F:F,MATCH(CONCATENATE($J$1,$J$11,$J183),Utsläppsfaktorer!$A:$A,0)),"-")</f>
        <v>0</v>
      </c>
      <c r="Q183" s="48">
        <f>IFERROR(INDEX(Utsläppsfaktorer!G:G,MATCH(CONCATENATE($J$1,$J$11,$J183),Utsläppsfaktorer!$A:$A,0)),"-")</f>
        <v>0</v>
      </c>
      <c r="R183" s="48">
        <f>IFERROR(INDEX(Utsläppsfaktorer!H:H,MATCH(CONCATENATE($J$1,$J$11,$J183),Utsläppsfaktorer!$A:$A,0)),"-")</f>
        <v>4.4645888552352478E-2</v>
      </c>
      <c r="S183" s="47"/>
      <c r="T183" s="47"/>
      <c r="U183" s="47"/>
      <c r="V183" s="49" t="str">
        <f t="shared" si="27"/>
        <v/>
      </c>
      <c r="W183" s="48" t="s">
        <v>45</v>
      </c>
      <c r="X183" s="50" t="str">
        <f>Data!T174</f>
        <v>-</v>
      </c>
      <c r="Y183" s="50" t="str">
        <f>Data!U174</f>
        <v>-</v>
      </c>
      <c r="Z183" s="50" t="str">
        <f>Data!V174</f>
        <v>-</v>
      </c>
    </row>
    <row r="184" spans="1:26" ht="15" hidden="1" customHeight="1" outlineLevel="2">
      <c r="A184" s="46" t="s">
        <v>44</v>
      </c>
      <c r="B184" s="46">
        <f>INDEX('Listor_utökad spend'!$C$2:$C$7,MATCH('Input-inköpta varor o tjänster'!$K$13,LFUindelning,0))</f>
        <v>123</v>
      </c>
      <c r="C184" s="36">
        <f t="shared" si="21"/>
        <v>3</v>
      </c>
      <c r="D184" s="46" t="b">
        <f t="shared" si="22"/>
        <v>1</v>
      </c>
      <c r="E184" s="46" t="str">
        <f t="shared" si="23"/>
        <v>4</v>
      </c>
      <c r="F184" s="46" t="str">
        <f t="shared" si="24"/>
        <v>4.8</v>
      </c>
      <c r="G184" s="46" t="str">
        <f t="shared" si="25"/>
        <v>4.8.2</v>
      </c>
      <c r="I184" s="20">
        <f t="shared" si="26"/>
        <v>-1</v>
      </c>
      <c r="J184" s="52" t="s">
        <v>207</v>
      </c>
      <c r="K184" s="47"/>
      <c r="L184" s="47"/>
      <c r="M184" s="47"/>
      <c r="O184" s="48" t="str">
        <f>IFERROR(INDEX(Utsläppsfaktorer!E:E,MATCH(CONCATENATE($J$1,$J$11,$J184),Utsläppsfaktorer!$A:$A,0)),"-")</f>
        <v>kg CO2e/SEK</v>
      </c>
      <c r="P184" s="48">
        <f>IFERROR(INDEX(Utsläppsfaktorer!F:F,MATCH(CONCATENATE($J$1,$J$11,$J184),Utsläppsfaktorer!$A:$A,0)),"-")</f>
        <v>0</v>
      </c>
      <c r="Q184" s="48">
        <f>IFERROR(INDEX(Utsläppsfaktorer!G:G,MATCH(CONCATENATE($J$1,$J$11,$J184),Utsläppsfaktorer!$A:$A,0)),"-")</f>
        <v>0</v>
      </c>
      <c r="R184" s="48">
        <f>IFERROR(INDEX(Utsläppsfaktorer!H:H,MATCH(CONCATENATE($J$1,$J$11,$J184),Utsläppsfaktorer!$A:$A,0)),"-")</f>
        <v>4.4645888552352478E-2</v>
      </c>
      <c r="S184" s="47"/>
      <c r="T184" s="47"/>
      <c r="U184" s="47"/>
      <c r="V184" s="49" t="str">
        <f t="shared" si="27"/>
        <v/>
      </c>
      <c r="W184" s="48" t="s">
        <v>45</v>
      </c>
      <c r="X184" s="50" t="str">
        <f>Data!T175</f>
        <v>-</v>
      </c>
      <c r="Y184" s="50" t="str">
        <f>Data!U175</f>
        <v>-</v>
      </c>
      <c r="Z184" s="50" t="str">
        <f>Data!V175</f>
        <v>-</v>
      </c>
    </row>
    <row r="185" spans="1:26" ht="36" hidden="1" customHeight="1" outlineLevel="1">
      <c r="A185" s="46" t="s">
        <v>44</v>
      </c>
      <c r="B185" s="46">
        <f>INDEX('Listor_utökad spend'!$C$2:$C$7,MATCH('Input-inköpta varor o tjänster'!$K$13,LFUindelning,0))</f>
        <v>123</v>
      </c>
      <c r="C185" s="36">
        <f t="shared" si="21"/>
        <v>2</v>
      </c>
      <c r="D185" s="46" t="b">
        <f t="shared" si="22"/>
        <v>1</v>
      </c>
      <c r="E185" s="46" t="str">
        <f t="shared" si="23"/>
        <v>4</v>
      </c>
      <c r="F185" s="46" t="str">
        <f t="shared" si="24"/>
        <v>4.9</v>
      </c>
      <c r="G185" s="46" t="str">
        <f t="shared" si="25"/>
        <v>4.9</v>
      </c>
      <c r="I185" s="20">
        <f t="shared" si="26"/>
        <v>-1</v>
      </c>
      <c r="J185" s="51" t="s">
        <v>208</v>
      </c>
      <c r="K185" s="47"/>
      <c r="L185" s="47"/>
      <c r="M185" s="47"/>
      <c r="O185" s="48" t="str">
        <f>IFERROR(INDEX(Utsläppsfaktorer!E:E,MATCH(CONCATENATE($J$1,$J$11,$J185),Utsläppsfaktorer!$A:$A,0)),"-")</f>
        <v>kg CO2e/SEK</v>
      </c>
      <c r="P185" s="48">
        <f>IFERROR(INDEX(Utsläppsfaktorer!F:F,MATCH(CONCATENATE($J$1,$J$11,$J185),Utsläppsfaktorer!$A:$A,0)),"-")</f>
        <v>0</v>
      </c>
      <c r="Q185" s="48">
        <f>IFERROR(INDEX(Utsläppsfaktorer!G:G,MATCH(CONCATENATE($J$1,$J$11,$J185),Utsläppsfaktorer!$A:$A,0)),"-")</f>
        <v>0</v>
      </c>
      <c r="R185" s="48">
        <f>IFERROR(INDEX(Utsläppsfaktorer!H:H,MATCH(CONCATENATE($J$1,$J$11,$J185),Utsläppsfaktorer!$A:$A,0)),"-")</f>
        <v>4.156561831459421E-2</v>
      </c>
      <c r="S185" s="47"/>
      <c r="T185" s="47"/>
      <c r="U185" s="47"/>
      <c r="V185" s="49" t="str">
        <f t="shared" si="27"/>
        <v/>
      </c>
      <c r="W185" s="48" t="s">
        <v>45</v>
      </c>
      <c r="X185" s="50" t="str">
        <f>Data!T176</f>
        <v>-</v>
      </c>
      <c r="Y185" s="50" t="str">
        <f>Data!U176</f>
        <v>-</v>
      </c>
      <c r="Z185" s="50" t="str">
        <f>Data!V176</f>
        <v>-</v>
      </c>
    </row>
    <row r="186" spans="1:26" ht="15" hidden="1" customHeight="1" outlineLevel="2">
      <c r="A186" s="46" t="s">
        <v>44</v>
      </c>
      <c r="B186" s="46">
        <f>INDEX('Listor_utökad spend'!$C$2:$C$7,MATCH('Input-inköpta varor o tjänster'!$K$13,LFUindelning,0))</f>
        <v>123</v>
      </c>
      <c r="C186" s="36">
        <f t="shared" si="21"/>
        <v>3</v>
      </c>
      <c r="D186" s="46" t="b">
        <f t="shared" si="22"/>
        <v>1</v>
      </c>
      <c r="E186" s="46" t="str">
        <f t="shared" si="23"/>
        <v>4</v>
      </c>
      <c r="F186" s="46" t="str">
        <f t="shared" si="24"/>
        <v>4.9</v>
      </c>
      <c r="G186" s="46" t="str">
        <f t="shared" si="25"/>
        <v>4.9.1</v>
      </c>
      <c r="I186" s="20">
        <f t="shared" si="26"/>
        <v>-1</v>
      </c>
      <c r="J186" s="52" t="s">
        <v>209</v>
      </c>
      <c r="K186" s="47"/>
      <c r="L186" s="47"/>
      <c r="M186" s="47"/>
      <c r="O186" s="48" t="str">
        <f>IFERROR(INDEX(Utsläppsfaktorer!E:E,MATCH(CONCATENATE($J$1,$J$11,$J186),Utsläppsfaktorer!$A:$A,0)),"-")</f>
        <v>kg CO2e/SEK</v>
      </c>
      <c r="P186" s="48">
        <f>IFERROR(INDEX(Utsläppsfaktorer!F:F,MATCH(CONCATENATE($J$1,$J$11,$J186),Utsläppsfaktorer!$A:$A,0)),"-")</f>
        <v>0</v>
      </c>
      <c r="Q186" s="48">
        <f>IFERROR(INDEX(Utsläppsfaktorer!G:G,MATCH(CONCATENATE($J$1,$J$11,$J186),Utsläppsfaktorer!$A:$A,0)),"-")</f>
        <v>0</v>
      </c>
      <c r="R186" s="48">
        <f>IFERROR(INDEX(Utsläppsfaktorer!H:H,MATCH(CONCATENATE($J$1,$J$11,$J186),Utsläppsfaktorer!$A:$A,0)),"-")</f>
        <v>4.156561831459421E-2</v>
      </c>
      <c r="S186" s="47"/>
      <c r="T186" s="47"/>
      <c r="U186" s="47"/>
      <c r="V186" s="49" t="str">
        <f t="shared" si="27"/>
        <v/>
      </c>
      <c r="W186" s="48" t="s">
        <v>45</v>
      </c>
      <c r="X186" s="50" t="str">
        <f>Data!T177</f>
        <v>-</v>
      </c>
      <c r="Y186" s="50" t="str">
        <f>Data!U177</f>
        <v>-</v>
      </c>
      <c r="Z186" s="50" t="str">
        <f>Data!V177</f>
        <v>-</v>
      </c>
    </row>
    <row r="187" spans="1:26" ht="15" hidden="1" customHeight="1" outlineLevel="2">
      <c r="A187" s="46" t="s">
        <v>44</v>
      </c>
      <c r="B187" s="46">
        <f>INDEX('Listor_utökad spend'!$C$2:$C$7,MATCH('Input-inköpta varor o tjänster'!$K$13,LFUindelning,0))</f>
        <v>123</v>
      </c>
      <c r="C187" s="36">
        <f t="shared" si="21"/>
        <v>3</v>
      </c>
      <c r="D187" s="46" t="b">
        <f t="shared" si="22"/>
        <v>1</v>
      </c>
      <c r="E187" s="46" t="str">
        <f t="shared" si="23"/>
        <v>4</v>
      </c>
      <c r="F187" s="46" t="str">
        <f t="shared" si="24"/>
        <v>4.9</v>
      </c>
      <c r="G187" s="46" t="str">
        <f t="shared" si="25"/>
        <v>4.9.2</v>
      </c>
      <c r="I187" s="20">
        <f t="shared" si="26"/>
        <v>-1</v>
      </c>
      <c r="J187" s="52" t="s">
        <v>210</v>
      </c>
      <c r="K187" s="47"/>
      <c r="L187" s="47"/>
      <c r="M187" s="47"/>
      <c r="O187" s="48" t="str">
        <f>IFERROR(INDEX(Utsläppsfaktorer!E:E,MATCH(CONCATENATE($J$1,$J$11,$J187),Utsläppsfaktorer!$A:$A,0)),"-")</f>
        <v>kg CO2e/SEK</v>
      </c>
      <c r="P187" s="48">
        <f>IFERROR(INDEX(Utsläppsfaktorer!F:F,MATCH(CONCATENATE($J$1,$J$11,$J187),Utsläppsfaktorer!$A:$A,0)),"-")</f>
        <v>0</v>
      </c>
      <c r="Q187" s="48">
        <f>IFERROR(INDEX(Utsläppsfaktorer!G:G,MATCH(CONCATENATE($J$1,$J$11,$J187),Utsläppsfaktorer!$A:$A,0)),"-")</f>
        <v>0</v>
      </c>
      <c r="R187" s="48">
        <f>IFERROR(INDEX(Utsläppsfaktorer!H:H,MATCH(CONCATENATE($J$1,$J$11,$J187),Utsläppsfaktorer!$A:$A,0)),"-")</f>
        <v>4.156561831459421E-2</v>
      </c>
      <c r="S187" s="47"/>
      <c r="T187" s="47"/>
      <c r="U187" s="47"/>
      <c r="V187" s="49" t="str">
        <f t="shared" si="27"/>
        <v/>
      </c>
      <c r="W187" s="48" t="s">
        <v>45</v>
      </c>
      <c r="X187" s="50" t="str">
        <f>Data!T178</f>
        <v>-</v>
      </c>
      <c r="Y187" s="50" t="str">
        <f>Data!U178</f>
        <v>-</v>
      </c>
      <c r="Z187" s="50" t="str">
        <f>Data!V178</f>
        <v>-</v>
      </c>
    </row>
    <row r="188" spans="1:26" ht="15" hidden="1" customHeight="1" outlineLevel="1">
      <c r="A188" s="46" t="s">
        <v>44</v>
      </c>
      <c r="B188" s="46">
        <f>INDEX('Listor_utökad spend'!$C$2:$C$7,MATCH('Input-inköpta varor o tjänster'!$K$13,LFUindelning,0))</f>
        <v>123</v>
      </c>
      <c r="C188" s="36">
        <f t="shared" si="21"/>
        <v>2</v>
      </c>
      <c r="D188" s="46" t="b">
        <f t="shared" si="22"/>
        <v>1</v>
      </c>
      <c r="E188" s="46" t="str">
        <f t="shared" si="23"/>
        <v>4</v>
      </c>
      <c r="F188" s="46" t="str">
        <f t="shared" si="24"/>
        <v>4.1</v>
      </c>
      <c r="G188" s="46" t="str">
        <f t="shared" si="25"/>
        <v>4.1</v>
      </c>
      <c r="I188" s="20">
        <f t="shared" si="26"/>
        <v>-1</v>
      </c>
      <c r="J188" s="51" t="s">
        <v>211</v>
      </c>
      <c r="K188" s="47"/>
      <c r="L188" s="47"/>
      <c r="M188" s="47"/>
      <c r="O188" s="48" t="str">
        <f>IFERROR(INDEX(Utsläppsfaktorer!E:E,MATCH(CONCATENATE($J$1,$J$11,$J188),Utsläppsfaktorer!$A:$A,0)),"-")</f>
        <v>kg CO2e/SEK</v>
      </c>
      <c r="P188" s="48">
        <f>IFERROR(INDEX(Utsläppsfaktorer!F:F,MATCH(CONCATENATE($J$1,$J$11,$J188),Utsläppsfaktorer!$A:$A,0)),"-")</f>
        <v>0</v>
      </c>
      <c r="Q188" s="48">
        <f>IFERROR(INDEX(Utsläppsfaktorer!G:G,MATCH(CONCATENATE($J$1,$J$11,$J188),Utsläppsfaktorer!$A:$A,0)),"-")</f>
        <v>0</v>
      </c>
      <c r="R188" s="48">
        <f>IFERROR(INDEX(Utsläppsfaktorer!H:H,MATCH(CONCATENATE($J$1,$J$11,$J188),Utsläppsfaktorer!$A:$A,0)),"-")</f>
        <v>3.8941582161793456E-2</v>
      </c>
      <c r="S188" s="47"/>
      <c r="T188" s="47"/>
      <c r="U188" s="47"/>
      <c r="V188" s="49" t="str">
        <f t="shared" si="27"/>
        <v/>
      </c>
      <c r="W188" s="48" t="s">
        <v>45</v>
      </c>
      <c r="X188" s="50" t="str">
        <f>Data!T179</f>
        <v>-</v>
      </c>
      <c r="Y188" s="50" t="str">
        <f>Data!U179</f>
        <v>-</v>
      </c>
      <c r="Z188" s="50" t="str">
        <f>Data!V179</f>
        <v>-</v>
      </c>
    </row>
    <row r="189" spans="1:26" ht="15" hidden="1" customHeight="1" outlineLevel="2">
      <c r="A189" s="46" t="s">
        <v>44</v>
      </c>
      <c r="B189" s="46">
        <f>INDEX('Listor_utökad spend'!$C$2:$C$7,MATCH('Input-inköpta varor o tjänster'!$K$13,LFUindelning,0))</f>
        <v>123</v>
      </c>
      <c r="C189" s="36">
        <f t="shared" si="21"/>
        <v>3</v>
      </c>
      <c r="D189" s="46" t="b">
        <f t="shared" si="22"/>
        <v>1</v>
      </c>
      <c r="E189" s="46" t="str">
        <f t="shared" si="23"/>
        <v>4</v>
      </c>
      <c r="F189" s="46" t="str">
        <f t="shared" si="24"/>
        <v>4.1</v>
      </c>
      <c r="G189" s="46" t="str">
        <f t="shared" si="25"/>
        <v>4.10.98</v>
      </c>
      <c r="I189" s="20">
        <f t="shared" si="26"/>
        <v>-1</v>
      </c>
      <c r="J189" s="52" t="s">
        <v>212</v>
      </c>
      <c r="K189" s="47"/>
      <c r="L189" s="47"/>
      <c r="M189" s="47"/>
      <c r="O189" s="48" t="str">
        <f>IFERROR(INDEX(Utsläppsfaktorer!E:E,MATCH(CONCATENATE($J$1,$J$11,$J189),Utsläppsfaktorer!$A:$A,0)),"-")</f>
        <v>kg CO2e/SEK</v>
      </c>
      <c r="P189" s="48">
        <f>IFERROR(INDEX(Utsläppsfaktorer!F:F,MATCH(CONCATENATE($J$1,$J$11,$J189),Utsläppsfaktorer!$A:$A,0)),"-")</f>
        <v>0</v>
      </c>
      <c r="Q189" s="48">
        <f>IFERROR(INDEX(Utsläppsfaktorer!G:G,MATCH(CONCATENATE($J$1,$J$11,$J189),Utsläppsfaktorer!$A:$A,0)),"-")</f>
        <v>0</v>
      </c>
      <c r="R189" s="48">
        <f>IFERROR(INDEX(Utsläppsfaktorer!H:H,MATCH(CONCATENATE($J$1,$J$11,$J189),Utsläppsfaktorer!$A:$A,0)),"-")</f>
        <v>3.8941582161793456E-2</v>
      </c>
      <c r="S189" s="47"/>
      <c r="T189" s="47"/>
      <c r="U189" s="47"/>
      <c r="V189" s="49" t="str">
        <f t="shared" si="27"/>
        <v/>
      </c>
      <c r="W189" s="48" t="s">
        <v>45</v>
      </c>
      <c r="X189" s="50" t="str">
        <f>Data!T180</f>
        <v>-</v>
      </c>
      <c r="Y189" s="50" t="str">
        <f>Data!U180</f>
        <v>-</v>
      </c>
      <c r="Z189" s="50" t="str">
        <f>Data!V180</f>
        <v>-</v>
      </c>
    </row>
    <row r="190" spans="1:26" ht="15" hidden="1" customHeight="1" outlineLevel="2">
      <c r="A190" s="46" t="s">
        <v>44</v>
      </c>
      <c r="B190" s="46">
        <f>INDEX('Listor_utökad spend'!$C$2:$C$7,MATCH('Input-inköpta varor o tjänster'!$K$13,LFUindelning,0))</f>
        <v>123</v>
      </c>
      <c r="C190" s="36">
        <f t="shared" si="21"/>
        <v>3</v>
      </c>
      <c r="D190" s="46" t="b">
        <f t="shared" si="22"/>
        <v>1</v>
      </c>
      <c r="E190" s="46" t="str">
        <f t="shared" si="23"/>
        <v>4</v>
      </c>
      <c r="F190" s="46" t="str">
        <f t="shared" si="24"/>
        <v>4.1</v>
      </c>
      <c r="G190" s="46" t="str">
        <f t="shared" si="25"/>
        <v>4.10.99</v>
      </c>
      <c r="I190" s="20">
        <f t="shared" si="26"/>
        <v>-1</v>
      </c>
      <c r="J190" s="52" t="s">
        <v>213</v>
      </c>
      <c r="K190" s="47"/>
      <c r="L190" s="47"/>
      <c r="M190" s="47"/>
      <c r="O190" s="48" t="str">
        <f>IFERROR(INDEX(Utsläppsfaktorer!E:E,MATCH(CONCATENATE($J$1,$J$11,$J190),Utsläppsfaktorer!$A:$A,0)),"-")</f>
        <v>kg CO2e/SEK</v>
      </c>
      <c r="P190" s="48">
        <f>IFERROR(INDEX(Utsläppsfaktorer!F:F,MATCH(CONCATENATE($J$1,$J$11,$J190),Utsläppsfaktorer!$A:$A,0)),"-")</f>
        <v>0</v>
      </c>
      <c r="Q190" s="48">
        <f>IFERROR(INDEX(Utsläppsfaktorer!G:G,MATCH(CONCATENATE($J$1,$J$11,$J190),Utsläppsfaktorer!$A:$A,0)),"-")</f>
        <v>0</v>
      </c>
      <c r="R190" s="48">
        <f>IFERROR(INDEX(Utsläppsfaktorer!H:H,MATCH(CONCATENATE($J$1,$J$11,$J190),Utsläppsfaktorer!$A:$A,0)),"-")</f>
        <v>3.8941582161793456E-2</v>
      </c>
      <c r="S190" s="47"/>
      <c r="T190" s="47"/>
      <c r="U190" s="47"/>
      <c r="V190" s="49" t="str">
        <f t="shared" si="27"/>
        <v/>
      </c>
      <c r="W190" s="48" t="s">
        <v>45</v>
      </c>
      <c r="X190" s="50" t="str">
        <f>Data!T181</f>
        <v>-</v>
      </c>
      <c r="Y190" s="50" t="str">
        <f>Data!U181</f>
        <v>-</v>
      </c>
      <c r="Z190" s="50" t="str">
        <f>Data!V181</f>
        <v>-</v>
      </c>
    </row>
    <row r="191" spans="1:26" ht="15" hidden="1" customHeight="1" outlineLevel="1">
      <c r="A191" s="46" t="s">
        <v>44</v>
      </c>
      <c r="B191" s="46">
        <f>INDEX('Listor_utökad spend'!$C$2:$C$7,MATCH('Input-inköpta varor o tjänster'!$K$13,LFUindelning,0))</f>
        <v>123</v>
      </c>
      <c r="C191" s="36">
        <f t="shared" si="21"/>
        <v>2</v>
      </c>
      <c r="D191" s="46" t="b">
        <f t="shared" si="22"/>
        <v>1</v>
      </c>
      <c r="E191" s="46" t="str">
        <f t="shared" si="23"/>
        <v>4</v>
      </c>
      <c r="F191" s="46" t="str">
        <f t="shared" si="24"/>
        <v>4.1</v>
      </c>
      <c r="G191" s="46" t="str">
        <f t="shared" si="25"/>
        <v>4.1</v>
      </c>
      <c r="I191" s="20">
        <f t="shared" si="26"/>
        <v>-1</v>
      </c>
      <c r="J191" s="51" t="s">
        <v>214</v>
      </c>
      <c r="K191" s="47"/>
      <c r="L191" s="47"/>
      <c r="M191" s="47"/>
      <c r="O191" s="48" t="str">
        <f>IFERROR(INDEX(Utsläppsfaktorer!E:E,MATCH(CONCATENATE($J$1,$J$11,$J191),Utsläppsfaktorer!$A:$A,0)),"-")</f>
        <v>kg CO2e/SEK</v>
      </c>
      <c r="P191" s="48">
        <f>IFERROR(INDEX(Utsläppsfaktorer!F:F,MATCH(CONCATENATE($J$1,$J$11,$J191),Utsläppsfaktorer!$A:$A,0)),"-")</f>
        <v>0</v>
      </c>
      <c r="Q191" s="48">
        <f>IFERROR(INDEX(Utsläppsfaktorer!G:G,MATCH(CONCATENATE($J$1,$J$11,$J191),Utsläppsfaktorer!$A:$A,0)),"-")</f>
        <v>0</v>
      </c>
      <c r="R191" s="48">
        <f>IFERROR(INDEX(Utsläppsfaktorer!H:H,MATCH(CONCATENATE($J$1,$J$11,$J191),Utsläppsfaktorer!$A:$A,0)),"-")</f>
        <v>3.8941582161793456E-2</v>
      </c>
      <c r="S191" s="47"/>
      <c r="T191" s="47"/>
      <c r="U191" s="47"/>
      <c r="V191" s="49" t="str">
        <f t="shared" si="27"/>
        <v/>
      </c>
      <c r="W191" s="48" t="s">
        <v>45</v>
      </c>
      <c r="X191" s="50" t="str">
        <f>Data!T182</f>
        <v>-</v>
      </c>
      <c r="Y191" s="50" t="str">
        <f>Data!U182</f>
        <v>-</v>
      </c>
      <c r="Z191" s="50" t="str">
        <f>Data!V182</f>
        <v>-</v>
      </c>
    </row>
    <row r="192" spans="1:26" ht="15" hidden="1" customHeight="1" outlineLevel="2">
      <c r="A192" s="46" t="s">
        <v>44</v>
      </c>
      <c r="B192" s="46">
        <f>INDEX('Listor_utökad spend'!$C$2:$C$7,MATCH('Input-inköpta varor o tjänster'!$K$13,LFUindelning,0))</f>
        <v>123</v>
      </c>
      <c r="C192" s="36">
        <f t="shared" si="21"/>
        <v>3</v>
      </c>
      <c r="D192" s="46" t="b">
        <f t="shared" si="22"/>
        <v>1</v>
      </c>
      <c r="E192" s="46" t="str">
        <f t="shared" si="23"/>
        <v>4</v>
      </c>
      <c r="F192" s="46" t="str">
        <f t="shared" si="24"/>
        <v>4.1</v>
      </c>
      <c r="G192" s="46" t="str">
        <f t="shared" si="25"/>
        <v>4.11.1</v>
      </c>
      <c r="I192" s="20">
        <f t="shared" si="26"/>
        <v>-1</v>
      </c>
      <c r="J192" s="52" t="s">
        <v>215</v>
      </c>
      <c r="K192" s="47"/>
      <c r="L192" s="47"/>
      <c r="M192" s="47"/>
      <c r="O192" s="48" t="str">
        <f>IFERROR(INDEX(Utsläppsfaktorer!E:E,MATCH(CONCATENATE($J$1,$J$11,$J192),Utsläppsfaktorer!$A:$A,0)),"-")</f>
        <v>kg CO2e/SEK</v>
      </c>
      <c r="P192" s="48">
        <f>IFERROR(INDEX(Utsläppsfaktorer!F:F,MATCH(CONCATENATE($J$1,$J$11,$J192),Utsläppsfaktorer!$A:$A,0)),"-")</f>
        <v>0</v>
      </c>
      <c r="Q192" s="48">
        <f>IFERROR(INDEX(Utsläppsfaktorer!G:G,MATCH(CONCATENATE($J$1,$J$11,$J192),Utsläppsfaktorer!$A:$A,0)),"-")</f>
        <v>0</v>
      </c>
      <c r="R192" s="48">
        <f>IFERROR(INDEX(Utsläppsfaktorer!H:H,MATCH(CONCATENATE($J$1,$J$11,$J192),Utsläppsfaktorer!$A:$A,0)),"-")</f>
        <v>9.5955084620784198E-3</v>
      </c>
      <c r="S192" s="47"/>
      <c r="T192" s="47"/>
      <c r="U192" s="47"/>
      <c r="V192" s="49" t="str">
        <f t="shared" si="27"/>
        <v/>
      </c>
      <c r="W192" s="48" t="s">
        <v>45</v>
      </c>
      <c r="X192" s="50" t="str">
        <f>Data!T183</f>
        <v>-</v>
      </c>
      <c r="Y192" s="50" t="str">
        <f>Data!U183</f>
        <v>-</v>
      </c>
      <c r="Z192" s="50" t="str">
        <f>Data!V183</f>
        <v>-</v>
      </c>
    </row>
    <row r="193" spans="1:26" ht="15" hidden="1" customHeight="1" outlineLevel="2">
      <c r="A193" s="46" t="s">
        <v>44</v>
      </c>
      <c r="B193" s="46">
        <f>INDEX('Listor_utökad spend'!$C$2:$C$7,MATCH('Input-inköpta varor o tjänster'!$K$13,LFUindelning,0))</f>
        <v>123</v>
      </c>
      <c r="C193" s="36">
        <f t="shared" si="21"/>
        <v>3</v>
      </c>
      <c r="D193" s="46" t="b">
        <f t="shared" si="22"/>
        <v>1</v>
      </c>
      <c r="E193" s="46" t="str">
        <f t="shared" si="23"/>
        <v>4</v>
      </c>
      <c r="F193" s="46" t="str">
        <f t="shared" si="24"/>
        <v>4.1</v>
      </c>
      <c r="G193" s="46" t="str">
        <f t="shared" si="25"/>
        <v>4.11.99</v>
      </c>
      <c r="I193" s="20">
        <f t="shared" si="26"/>
        <v>-1</v>
      </c>
      <c r="J193" s="52" t="s">
        <v>216</v>
      </c>
      <c r="K193" s="47"/>
      <c r="L193" s="47"/>
      <c r="M193" s="47"/>
      <c r="O193" s="48" t="str">
        <f>IFERROR(INDEX(Utsläppsfaktorer!E:E,MATCH(CONCATENATE($J$1,$J$11,$J193),Utsläppsfaktorer!$A:$A,0)),"-")</f>
        <v>kg CO2e/SEK</v>
      </c>
      <c r="P193" s="48">
        <f>IFERROR(INDEX(Utsläppsfaktorer!F:F,MATCH(CONCATENATE($J$1,$J$11,$J193),Utsläppsfaktorer!$A:$A,0)),"-")</f>
        <v>0</v>
      </c>
      <c r="Q193" s="48">
        <f>IFERROR(INDEX(Utsläppsfaktorer!G:G,MATCH(CONCATENATE($J$1,$J$11,$J193),Utsläppsfaktorer!$A:$A,0)),"-")</f>
        <v>0</v>
      </c>
      <c r="R193" s="48">
        <f>IFERROR(INDEX(Utsläppsfaktorer!H:H,MATCH(CONCATENATE($J$1,$J$11,$J193),Utsläppsfaktorer!$A:$A,0)),"-")</f>
        <v>9.5955084620784198E-3</v>
      </c>
      <c r="S193" s="47"/>
      <c r="T193" s="47"/>
      <c r="U193" s="47"/>
      <c r="V193" s="49" t="str">
        <f t="shared" si="27"/>
        <v/>
      </c>
      <c r="W193" s="48" t="s">
        <v>45</v>
      </c>
      <c r="X193" s="50" t="str">
        <f>Data!T184</f>
        <v>-</v>
      </c>
      <c r="Y193" s="50" t="str">
        <f>Data!U184</f>
        <v>-</v>
      </c>
      <c r="Z193" s="50" t="str">
        <f>Data!V184</f>
        <v>-</v>
      </c>
    </row>
    <row r="194" spans="1:26" ht="15" hidden="1" customHeight="1" outlineLevel="1">
      <c r="A194" s="46" t="s">
        <v>44</v>
      </c>
      <c r="B194" s="46">
        <f>INDEX('Listor_utökad spend'!$C$2:$C$7,MATCH('Input-inköpta varor o tjänster'!$K$13,LFUindelning,0))</f>
        <v>123</v>
      </c>
      <c r="C194" s="36">
        <f t="shared" si="21"/>
        <v>2</v>
      </c>
      <c r="D194" s="46" t="b">
        <f t="shared" si="22"/>
        <v>1</v>
      </c>
      <c r="E194" s="46" t="str">
        <f t="shared" si="23"/>
        <v>4</v>
      </c>
      <c r="F194" s="46" t="str">
        <f t="shared" si="24"/>
        <v>4.1</v>
      </c>
      <c r="G194" s="46" t="str">
        <f t="shared" si="25"/>
        <v>4.1</v>
      </c>
      <c r="I194" s="20">
        <f t="shared" si="26"/>
        <v>-1</v>
      </c>
      <c r="J194" s="51" t="s">
        <v>217</v>
      </c>
      <c r="K194" s="47"/>
      <c r="L194" s="47"/>
      <c r="M194" s="47"/>
      <c r="O194" s="48" t="str">
        <f>IFERROR(INDEX(Utsläppsfaktorer!E:E,MATCH(CONCATENATE($J$1,$J$11,$J194),Utsläppsfaktorer!$A:$A,0)),"-")</f>
        <v>kg CO2e/SEK</v>
      </c>
      <c r="P194" s="48">
        <f>IFERROR(INDEX(Utsläppsfaktorer!F:F,MATCH(CONCATENATE($J$1,$J$11,$J194),Utsläppsfaktorer!$A:$A,0)),"-")</f>
        <v>0</v>
      </c>
      <c r="Q194" s="48">
        <f>IFERROR(INDEX(Utsläppsfaktorer!G:G,MATCH(CONCATENATE($J$1,$J$11,$J194),Utsläppsfaktorer!$A:$A,0)),"-")</f>
        <v>0</v>
      </c>
      <c r="R194" s="48">
        <f>IFERROR(INDEX(Utsläppsfaktorer!H:H,MATCH(CONCATENATE($J$1,$J$11,$J194),Utsläppsfaktorer!$A:$A,0)),"-")</f>
        <v>3.8941582161793456E-2</v>
      </c>
      <c r="S194" s="47"/>
      <c r="T194" s="47"/>
      <c r="U194" s="47"/>
      <c r="V194" s="49" t="str">
        <f t="shared" si="27"/>
        <v/>
      </c>
      <c r="W194" s="48" t="s">
        <v>45</v>
      </c>
      <c r="X194" s="50" t="str">
        <f>Data!T185</f>
        <v>-</v>
      </c>
      <c r="Y194" s="50" t="str">
        <f>Data!U185</f>
        <v>-</v>
      </c>
      <c r="Z194" s="50" t="str">
        <f>Data!V185</f>
        <v>-</v>
      </c>
    </row>
    <row r="195" spans="1:26" ht="15" hidden="1" customHeight="1" outlineLevel="2">
      <c r="A195" s="46" t="s">
        <v>44</v>
      </c>
      <c r="B195" s="46">
        <f>INDEX('Listor_utökad spend'!$C$2:$C$7,MATCH('Input-inköpta varor o tjänster'!$K$13,LFUindelning,0))</f>
        <v>123</v>
      </c>
      <c r="C195" s="36">
        <f t="shared" si="21"/>
        <v>3</v>
      </c>
      <c r="D195" s="46" t="b">
        <f t="shared" si="22"/>
        <v>1</v>
      </c>
      <c r="E195" s="46" t="str">
        <f t="shared" si="23"/>
        <v>4</v>
      </c>
      <c r="F195" s="46" t="str">
        <f t="shared" si="24"/>
        <v>4.1</v>
      </c>
      <c r="G195" s="46" t="str">
        <f t="shared" si="25"/>
        <v>4.12.1</v>
      </c>
      <c r="I195" s="20">
        <f t="shared" si="26"/>
        <v>-1</v>
      </c>
      <c r="J195" s="52" t="s">
        <v>218</v>
      </c>
      <c r="K195" s="47"/>
      <c r="L195" s="47"/>
      <c r="M195" s="47"/>
      <c r="O195" s="48" t="str">
        <f>IFERROR(INDEX(Utsläppsfaktorer!E:E,MATCH(CONCATENATE($J$1,$J$11,$J195),Utsläppsfaktorer!$A:$A,0)),"-")</f>
        <v>kg CO2e/SEK</v>
      </c>
      <c r="P195" s="48">
        <f>IFERROR(INDEX(Utsläppsfaktorer!F:F,MATCH(CONCATENATE($J$1,$J$11,$J195),Utsläppsfaktorer!$A:$A,0)),"-")</f>
        <v>0</v>
      </c>
      <c r="Q195" s="48">
        <f>IFERROR(INDEX(Utsläppsfaktorer!G:G,MATCH(CONCATENATE($J$1,$J$11,$J195),Utsläppsfaktorer!$A:$A,0)),"-")</f>
        <v>0</v>
      </c>
      <c r="R195" s="48">
        <f>IFERROR(INDEX(Utsläppsfaktorer!H:H,MATCH(CONCATENATE($J$1,$J$11,$J195),Utsläppsfaktorer!$A:$A,0)),"-")</f>
        <v>3.8941582161793456E-2</v>
      </c>
      <c r="S195" s="47"/>
      <c r="T195" s="47"/>
      <c r="U195" s="47"/>
      <c r="V195" s="49" t="str">
        <f t="shared" si="27"/>
        <v/>
      </c>
      <c r="W195" s="48" t="s">
        <v>45</v>
      </c>
      <c r="X195" s="50" t="str">
        <f>Data!T186</f>
        <v>-</v>
      </c>
      <c r="Y195" s="50" t="str">
        <f>Data!U186</f>
        <v>-</v>
      </c>
      <c r="Z195" s="50" t="str">
        <f>Data!V186</f>
        <v>-</v>
      </c>
    </row>
    <row r="196" spans="1:26" ht="15" hidden="1" customHeight="1" outlineLevel="2">
      <c r="A196" s="46" t="s">
        <v>44</v>
      </c>
      <c r="B196" s="46">
        <f>INDEX('Listor_utökad spend'!$C$2:$C$7,MATCH('Input-inköpta varor o tjänster'!$K$13,LFUindelning,0))</f>
        <v>123</v>
      </c>
      <c r="C196" s="36">
        <f t="shared" si="21"/>
        <v>3</v>
      </c>
      <c r="D196" s="46" t="b">
        <f t="shared" si="22"/>
        <v>1</v>
      </c>
      <c r="E196" s="46" t="str">
        <f t="shared" si="23"/>
        <v>4</v>
      </c>
      <c r="F196" s="46" t="str">
        <f t="shared" si="24"/>
        <v>4.1</v>
      </c>
      <c r="G196" s="46" t="str">
        <f t="shared" si="25"/>
        <v>4.12.2</v>
      </c>
      <c r="I196" s="20">
        <f t="shared" si="26"/>
        <v>-1</v>
      </c>
      <c r="J196" s="52" t="s">
        <v>219</v>
      </c>
      <c r="K196" s="47"/>
      <c r="L196" s="47"/>
      <c r="M196" s="47"/>
      <c r="O196" s="48" t="str">
        <f>IFERROR(INDEX(Utsläppsfaktorer!E:E,MATCH(CONCATENATE($J$1,$J$11,$J196),Utsläppsfaktorer!$A:$A,0)),"-")</f>
        <v>kg CO2e/SEK</v>
      </c>
      <c r="P196" s="48">
        <f>IFERROR(INDEX(Utsläppsfaktorer!F:F,MATCH(CONCATENATE($J$1,$J$11,$J196),Utsläppsfaktorer!$A:$A,0)),"-")</f>
        <v>0</v>
      </c>
      <c r="Q196" s="48">
        <f>IFERROR(INDEX(Utsläppsfaktorer!G:G,MATCH(CONCATENATE($J$1,$J$11,$J196),Utsläppsfaktorer!$A:$A,0)),"-")</f>
        <v>0</v>
      </c>
      <c r="R196" s="48">
        <f>IFERROR(INDEX(Utsläppsfaktorer!H:H,MATCH(CONCATENATE($J$1,$J$11,$J196),Utsläppsfaktorer!$A:$A,0)),"-")</f>
        <v>3.8941582161793456E-2</v>
      </c>
      <c r="S196" s="47"/>
      <c r="T196" s="47"/>
      <c r="U196" s="47"/>
      <c r="V196" s="49" t="str">
        <f t="shared" si="27"/>
        <v/>
      </c>
      <c r="W196" s="48" t="s">
        <v>45</v>
      </c>
      <c r="X196" s="50" t="str">
        <f>Data!T187</f>
        <v>-</v>
      </c>
      <c r="Y196" s="50" t="str">
        <f>Data!U187</f>
        <v>-</v>
      </c>
      <c r="Z196" s="50" t="str">
        <f>Data!V187</f>
        <v>-</v>
      </c>
    </row>
    <row r="197" spans="1:26" ht="15" hidden="1" customHeight="1" outlineLevel="1">
      <c r="A197" s="46" t="s">
        <v>44</v>
      </c>
      <c r="B197" s="46">
        <f>INDEX('Listor_utökad spend'!$C$2:$C$7,MATCH('Input-inköpta varor o tjänster'!$K$13,LFUindelning,0))</f>
        <v>123</v>
      </c>
      <c r="C197" s="36">
        <f t="shared" si="21"/>
        <v>2</v>
      </c>
      <c r="D197" s="46" t="b">
        <f t="shared" si="22"/>
        <v>1</v>
      </c>
      <c r="E197" s="46" t="str">
        <f t="shared" si="23"/>
        <v>4</v>
      </c>
      <c r="F197" s="46" t="str">
        <f t="shared" si="24"/>
        <v>4.1</v>
      </c>
      <c r="G197" s="46" t="str">
        <f t="shared" si="25"/>
        <v>4.1</v>
      </c>
      <c r="I197" s="20">
        <f t="shared" si="26"/>
        <v>-1</v>
      </c>
      <c r="J197" s="51" t="s">
        <v>220</v>
      </c>
      <c r="K197" s="47"/>
      <c r="L197" s="47"/>
      <c r="M197" s="47"/>
      <c r="O197" s="48" t="str">
        <f>IFERROR(INDEX(Utsläppsfaktorer!E:E,MATCH(CONCATENATE($J$1,$J$11,$J197),Utsläppsfaktorer!$A:$A,0)),"-")</f>
        <v>kg CO2e/SEK</v>
      </c>
      <c r="P197" s="48">
        <f>IFERROR(INDEX(Utsläppsfaktorer!F:F,MATCH(CONCATENATE($J$1,$J$11,$J197),Utsläppsfaktorer!$A:$A,0)),"-")</f>
        <v>0</v>
      </c>
      <c r="Q197" s="48">
        <f>IFERROR(INDEX(Utsläppsfaktorer!G:G,MATCH(CONCATENATE($J$1,$J$11,$J197),Utsläppsfaktorer!$A:$A,0)),"-")</f>
        <v>0</v>
      </c>
      <c r="R197" s="48">
        <f>IFERROR(INDEX(Utsläppsfaktorer!H:H,MATCH(CONCATENATE($J$1,$J$11,$J197),Utsläppsfaktorer!$A:$A,0)),"-")</f>
        <v>3.8941582161793456E-2</v>
      </c>
      <c r="S197" s="47"/>
      <c r="T197" s="47"/>
      <c r="U197" s="47"/>
      <c r="V197" s="49" t="str">
        <f t="shared" si="27"/>
        <v/>
      </c>
      <c r="W197" s="48" t="s">
        <v>45</v>
      </c>
      <c r="X197" s="50" t="str">
        <f>Data!T188</f>
        <v>-</v>
      </c>
      <c r="Y197" s="50" t="str">
        <f>Data!U188</f>
        <v>-</v>
      </c>
      <c r="Z197" s="50" t="str">
        <f>Data!V188</f>
        <v>-</v>
      </c>
    </row>
    <row r="198" spans="1:26" ht="15" hidden="1" customHeight="1" outlineLevel="2">
      <c r="A198" s="46" t="s">
        <v>44</v>
      </c>
      <c r="B198" s="46">
        <f>INDEX('Listor_utökad spend'!$C$2:$C$7,MATCH('Input-inköpta varor o tjänster'!$K$13,LFUindelning,0))</f>
        <v>123</v>
      </c>
      <c r="C198" s="36">
        <f t="shared" si="21"/>
        <v>3</v>
      </c>
      <c r="D198" s="46" t="b">
        <f t="shared" si="22"/>
        <v>1</v>
      </c>
      <c r="E198" s="46" t="str">
        <f t="shared" si="23"/>
        <v>4</v>
      </c>
      <c r="F198" s="46" t="str">
        <f t="shared" si="24"/>
        <v>4.1</v>
      </c>
      <c r="G198" s="46" t="str">
        <f t="shared" si="25"/>
        <v>4.13.1</v>
      </c>
      <c r="I198" s="20">
        <f t="shared" si="26"/>
        <v>-1</v>
      </c>
      <c r="J198" s="52" t="s">
        <v>221</v>
      </c>
      <c r="K198" s="47"/>
      <c r="L198" s="47"/>
      <c r="M198" s="47"/>
      <c r="O198" s="48" t="str">
        <f>IFERROR(INDEX(Utsläppsfaktorer!E:E,MATCH(CONCATENATE($J$1,$J$11,$J198),Utsläppsfaktorer!$A:$A,0)),"-")</f>
        <v>kg CO2e/SEK</v>
      </c>
      <c r="P198" s="48">
        <f>IFERROR(INDEX(Utsläppsfaktorer!F:F,MATCH(CONCATENATE($J$1,$J$11,$J198),Utsläppsfaktorer!$A:$A,0)),"-")</f>
        <v>0</v>
      </c>
      <c r="Q198" s="48">
        <f>IFERROR(INDEX(Utsläppsfaktorer!G:G,MATCH(CONCATENATE($J$1,$J$11,$J198),Utsläppsfaktorer!$A:$A,0)),"-")</f>
        <v>0</v>
      </c>
      <c r="R198" s="48">
        <f>IFERROR(INDEX(Utsläppsfaktorer!H:H,MATCH(CONCATENATE($J$1,$J$11,$J198),Utsläppsfaktorer!$A:$A,0)),"-")</f>
        <v>3.8941582161793456E-2</v>
      </c>
      <c r="S198" s="47"/>
      <c r="T198" s="47"/>
      <c r="U198" s="47"/>
      <c r="V198" s="49" t="str">
        <f t="shared" si="27"/>
        <v/>
      </c>
      <c r="W198" s="48" t="s">
        <v>45</v>
      </c>
      <c r="X198" s="50" t="str">
        <f>Data!T189</f>
        <v>-</v>
      </c>
      <c r="Y198" s="50" t="str">
        <f>Data!U189</f>
        <v>-</v>
      </c>
      <c r="Z198" s="50" t="str">
        <f>Data!V189</f>
        <v>-</v>
      </c>
    </row>
    <row r="199" spans="1:26" ht="15" hidden="1" customHeight="1" outlineLevel="2">
      <c r="A199" s="46" t="s">
        <v>44</v>
      </c>
      <c r="B199" s="46">
        <f>INDEX('Listor_utökad spend'!$C$2:$C$7,MATCH('Input-inköpta varor o tjänster'!$K$13,LFUindelning,0))</f>
        <v>123</v>
      </c>
      <c r="C199" s="36">
        <f t="shared" si="21"/>
        <v>3</v>
      </c>
      <c r="D199" s="46" t="b">
        <f t="shared" si="22"/>
        <v>1</v>
      </c>
      <c r="E199" s="46" t="str">
        <f t="shared" si="23"/>
        <v>4</v>
      </c>
      <c r="F199" s="46" t="str">
        <f t="shared" si="24"/>
        <v>4.1</v>
      </c>
      <c r="G199" s="46" t="str">
        <f t="shared" si="25"/>
        <v>4.13.2</v>
      </c>
      <c r="I199" s="20">
        <f t="shared" si="26"/>
        <v>-1</v>
      </c>
      <c r="J199" s="52" t="s">
        <v>222</v>
      </c>
      <c r="K199" s="47"/>
      <c r="L199" s="47"/>
      <c r="M199" s="47"/>
      <c r="O199" s="48" t="str">
        <f>IFERROR(INDEX(Utsläppsfaktorer!E:E,MATCH(CONCATENATE($J$1,$J$11,$J199),Utsläppsfaktorer!$A:$A,0)),"-")</f>
        <v>kg CO2e/SEK</v>
      </c>
      <c r="P199" s="48">
        <f>IFERROR(INDEX(Utsläppsfaktorer!F:F,MATCH(CONCATENATE($J$1,$J$11,$J199),Utsläppsfaktorer!$A:$A,0)),"-")</f>
        <v>0</v>
      </c>
      <c r="Q199" s="48">
        <f>IFERROR(INDEX(Utsläppsfaktorer!G:G,MATCH(CONCATENATE($J$1,$J$11,$J199),Utsläppsfaktorer!$A:$A,0)),"-")</f>
        <v>0</v>
      </c>
      <c r="R199" s="48">
        <f>IFERROR(INDEX(Utsläppsfaktorer!H:H,MATCH(CONCATENATE($J$1,$J$11,$J199),Utsläppsfaktorer!$A:$A,0)),"-")</f>
        <v>3.8941582161793456E-2</v>
      </c>
      <c r="S199" s="47"/>
      <c r="T199" s="47"/>
      <c r="U199" s="47"/>
      <c r="V199" s="49" t="str">
        <f t="shared" si="27"/>
        <v/>
      </c>
      <c r="W199" s="48" t="s">
        <v>45</v>
      </c>
      <c r="X199" s="50" t="str">
        <f>Data!T190</f>
        <v>-</v>
      </c>
      <c r="Y199" s="50" t="str">
        <f>Data!U190</f>
        <v>-</v>
      </c>
      <c r="Z199" s="50" t="str">
        <f>Data!V190</f>
        <v>-</v>
      </c>
    </row>
    <row r="200" spans="1:26" ht="15" hidden="1" customHeight="1" outlineLevel="1">
      <c r="A200" s="46" t="s">
        <v>44</v>
      </c>
      <c r="B200" s="46">
        <f>INDEX('Listor_utökad spend'!$C$2:$C$7,MATCH('Input-inköpta varor o tjänster'!$K$13,LFUindelning,0))</f>
        <v>123</v>
      </c>
      <c r="C200" s="36">
        <f t="shared" si="21"/>
        <v>2</v>
      </c>
      <c r="D200" s="46" t="b">
        <f t="shared" si="22"/>
        <v>1</v>
      </c>
      <c r="E200" s="46" t="str">
        <f t="shared" si="23"/>
        <v>4</v>
      </c>
      <c r="F200" s="46" t="str">
        <f t="shared" si="24"/>
        <v>4.1</v>
      </c>
      <c r="G200" s="46" t="str">
        <f t="shared" si="25"/>
        <v>4.1</v>
      </c>
      <c r="I200" s="20">
        <f t="shared" si="26"/>
        <v>-1</v>
      </c>
      <c r="J200" s="51" t="s">
        <v>223</v>
      </c>
      <c r="K200" s="47"/>
      <c r="L200" s="47"/>
      <c r="M200" s="47"/>
      <c r="O200" s="48" t="str">
        <f>IFERROR(INDEX(Utsläppsfaktorer!E:E,MATCH(CONCATENATE($J$1,$J$11,$J200),Utsläppsfaktorer!$A:$A,0)),"-")</f>
        <v>kg CO2e/SEK</v>
      </c>
      <c r="P200" s="48">
        <f>IFERROR(INDEX(Utsläppsfaktorer!F:F,MATCH(CONCATENATE($J$1,$J$11,$J200),Utsläppsfaktorer!$A:$A,0)),"-")</f>
        <v>0</v>
      </c>
      <c r="Q200" s="48">
        <f>IFERROR(INDEX(Utsläppsfaktorer!G:G,MATCH(CONCATENATE($J$1,$J$11,$J200),Utsläppsfaktorer!$A:$A,0)),"-")</f>
        <v>0</v>
      </c>
      <c r="R200" s="48">
        <f>IFERROR(INDEX(Utsläppsfaktorer!H:H,MATCH(CONCATENATE($J$1,$J$11,$J200),Utsläppsfaktorer!$A:$A,0)),"-")</f>
        <v>3.8941582161793456E-2</v>
      </c>
      <c r="S200" s="47"/>
      <c r="T200" s="47"/>
      <c r="U200" s="47"/>
      <c r="V200" s="49" t="str">
        <f t="shared" si="27"/>
        <v/>
      </c>
      <c r="W200" s="48" t="s">
        <v>45</v>
      </c>
      <c r="X200" s="50" t="str">
        <f>Data!T191</f>
        <v>-</v>
      </c>
      <c r="Y200" s="50" t="str">
        <f>Data!U191</f>
        <v>-</v>
      </c>
      <c r="Z200" s="50" t="str">
        <f>Data!V191</f>
        <v>-</v>
      </c>
    </row>
    <row r="201" spans="1:26" ht="15" hidden="1" customHeight="1" outlineLevel="2">
      <c r="A201" s="46" t="s">
        <v>44</v>
      </c>
      <c r="B201" s="46">
        <f>INDEX('Listor_utökad spend'!$C$2:$C$7,MATCH('Input-inköpta varor o tjänster'!$K$13,LFUindelning,0))</f>
        <v>123</v>
      </c>
      <c r="C201" s="36">
        <f t="shared" si="21"/>
        <v>3</v>
      </c>
      <c r="D201" s="46" t="b">
        <f t="shared" si="22"/>
        <v>1</v>
      </c>
      <c r="E201" s="46" t="str">
        <f t="shared" si="23"/>
        <v>4</v>
      </c>
      <c r="F201" s="46" t="str">
        <f t="shared" si="24"/>
        <v>4.1</v>
      </c>
      <c r="G201" s="46" t="str">
        <f t="shared" si="25"/>
        <v>4.14.1</v>
      </c>
      <c r="I201" s="20">
        <f t="shared" si="26"/>
        <v>-1</v>
      </c>
      <c r="J201" s="52" t="s">
        <v>224</v>
      </c>
      <c r="K201" s="47"/>
      <c r="L201" s="47"/>
      <c r="M201" s="47"/>
      <c r="O201" s="48" t="str">
        <f>IFERROR(INDEX(Utsläppsfaktorer!E:E,MATCH(CONCATENATE($J$1,$J$11,$J201),Utsläppsfaktorer!$A:$A,0)),"-")</f>
        <v>kg CO2e/SEK</v>
      </c>
      <c r="P201" s="48">
        <f>IFERROR(INDEX(Utsläppsfaktorer!F:F,MATCH(CONCATENATE($J$1,$J$11,$J201),Utsläppsfaktorer!$A:$A,0)),"-")</f>
        <v>0</v>
      </c>
      <c r="Q201" s="48">
        <f>IFERROR(INDEX(Utsläppsfaktorer!G:G,MATCH(CONCATENATE($J$1,$J$11,$J201),Utsläppsfaktorer!$A:$A,0)),"-")</f>
        <v>0</v>
      </c>
      <c r="R201" s="48">
        <f>IFERROR(INDEX(Utsläppsfaktorer!H:H,MATCH(CONCATENATE($J$1,$J$11,$J201),Utsläppsfaktorer!$A:$A,0)),"-")</f>
        <v>3.8941582161793456E-2</v>
      </c>
      <c r="S201" s="47"/>
      <c r="T201" s="47"/>
      <c r="U201" s="47"/>
      <c r="V201" s="49" t="str">
        <f t="shared" si="27"/>
        <v/>
      </c>
      <c r="W201" s="48" t="s">
        <v>45</v>
      </c>
      <c r="X201" s="50" t="str">
        <f>Data!T192</f>
        <v>-</v>
      </c>
      <c r="Y201" s="50" t="str">
        <f>Data!U192</f>
        <v>-</v>
      </c>
      <c r="Z201" s="50" t="str">
        <f>Data!V192</f>
        <v>-</v>
      </c>
    </row>
    <row r="202" spans="1:26" ht="15" hidden="1" customHeight="1" outlineLevel="2">
      <c r="A202" s="46" t="s">
        <v>44</v>
      </c>
      <c r="B202" s="46">
        <f>INDEX('Listor_utökad spend'!$C$2:$C$7,MATCH('Input-inköpta varor o tjänster'!$K$13,LFUindelning,0))</f>
        <v>123</v>
      </c>
      <c r="C202" s="36">
        <f t="shared" si="21"/>
        <v>3</v>
      </c>
      <c r="D202" s="46" t="b">
        <f t="shared" si="22"/>
        <v>1</v>
      </c>
      <c r="E202" s="46" t="str">
        <f t="shared" si="23"/>
        <v>4</v>
      </c>
      <c r="F202" s="46" t="str">
        <f t="shared" si="24"/>
        <v>4.1</v>
      </c>
      <c r="G202" s="46" t="str">
        <f t="shared" si="25"/>
        <v>4.14.2</v>
      </c>
      <c r="I202" s="20">
        <f t="shared" si="26"/>
        <v>-1</v>
      </c>
      <c r="J202" s="52" t="s">
        <v>225</v>
      </c>
      <c r="K202" s="47"/>
      <c r="L202" s="47"/>
      <c r="M202" s="47"/>
      <c r="O202" s="48" t="str">
        <f>IFERROR(INDEX(Utsläppsfaktorer!E:E,MATCH(CONCATENATE($J$1,$J$11,$J202),Utsläppsfaktorer!$A:$A,0)),"-")</f>
        <v>kg CO2e/SEK</v>
      </c>
      <c r="P202" s="48">
        <f>IFERROR(INDEX(Utsläppsfaktorer!F:F,MATCH(CONCATENATE($J$1,$J$11,$J202),Utsläppsfaktorer!$A:$A,0)),"-")</f>
        <v>0</v>
      </c>
      <c r="Q202" s="48">
        <f>IFERROR(INDEX(Utsläppsfaktorer!G:G,MATCH(CONCATENATE($J$1,$J$11,$J202),Utsläppsfaktorer!$A:$A,0)),"-")</f>
        <v>0</v>
      </c>
      <c r="R202" s="48">
        <f>IFERROR(INDEX(Utsläppsfaktorer!H:H,MATCH(CONCATENATE($J$1,$J$11,$J202),Utsläppsfaktorer!$A:$A,0)),"-")</f>
        <v>3.8941582161793456E-2</v>
      </c>
      <c r="S202" s="47"/>
      <c r="T202" s="47"/>
      <c r="U202" s="47"/>
      <c r="V202" s="49" t="str">
        <f t="shared" si="27"/>
        <v/>
      </c>
      <c r="W202" s="48" t="s">
        <v>45</v>
      </c>
      <c r="X202" s="50" t="str">
        <f>Data!T193</f>
        <v>-</v>
      </c>
      <c r="Y202" s="50" t="str">
        <f>Data!U193</f>
        <v>-</v>
      </c>
      <c r="Z202" s="50" t="str">
        <f>Data!V193</f>
        <v>-</v>
      </c>
    </row>
    <row r="203" spans="1:26" ht="18.5" hidden="1" outlineLevel="1">
      <c r="A203" s="46" t="s">
        <v>44</v>
      </c>
      <c r="B203" s="46">
        <f>INDEX('Listor_utökad spend'!$C$2:$C$7,MATCH('Input-inköpta varor o tjänster'!$K$13,LFUindelning,0))</f>
        <v>123</v>
      </c>
      <c r="C203" s="36">
        <f t="shared" si="21"/>
        <v>0</v>
      </c>
      <c r="D203" s="46" t="b">
        <f t="shared" si="22"/>
        <v>0</v>
      </c>
      <c r="E203" s="46" t="str">
        <f t="shared" si="23"/>
        <v/>
      </c>
      <c r="F203" s="46" t="str">
        <f t="shared" si="24"/>
        <v/>
      </c>
      <c r="G203" s="46" t="str">
        <f t="shared" si="25"/>
        <v/>
      </c>
      <c r="I203" s="20"/>
      <c r="J203" s="52"/>
      <c r="K203" s="47"/>
      <c r="L203" s="47"/>
      <c r="M203" s="47"/>
      <c r="O203" s="48" t="str">
        <f>IFERROR(INDEX(Utsläppsfaktorer!E:E,MATCH(CONCATENATE($J$1,$J$11,$J203),Utsläppsfaktorer!$A:$A,0)),"-")</f>
        <v>-</v>
      </c>
      <c r="P203" s="48" t="str">
        <f>IFERROR(INDEX(Utsläppsfaktorer!F:F,MATCH(CONCATENATE($J$1,$J$11,$J203),Utsläppsfaktorer!$A:$A,0)),"-")</f>
        <v>-</v>
      </c>
      <c r="Q203" s="48" t="str">
        <f>IFERROR(INDEX(Utsläppsfaktorer!G:G,MATCH(CONCATENATE($J$1,$J$11,$J203),Utsläppsfaktorer!$A:$A,0)),"-")</f>
        <v>-</v>
      </c>
      <c r="R203" s="48" t="str">
        <f>IFERROR(INDEX(Utsläppsfaktorer!H:H,MATCH(CONCATENATE($J$1,$J$11,$J203),Utsläppsfaktorer!$A:$A,0)),"-")</f>
        <v>-</v>
      </c>
      <c r="S203" s="47"/>
      <c r="T203" s="47"/>
      <c r="U203" s="47"/>
      <c r="V203" s="49" t="str">
        <f t="shared" si="27"/>
        <v/>
      </c>
      <c r="W203" s="48" t="s">
        <v>45</v>
      </c>
      <c r="X203" s="50" t="str">
        <f>Data!T194</f>
        <v>-</v>
      </c>
      <c r="Y203" s="50" t="str">
        <f>Data!U194</f>
        <v>-</v>
      </c>
      <c r="Z203" s="50" t="str">
        <f>Data!V194</f>
        <v>-</v>
      </c>
    </row>
    <row r="204" spans="1:26" ht="15" customHeight="1" collapsed="1">
      <c r="A204" s="46" t="s">
        <v>44</v>
      </c>
      <c r="B204" s="46">
        <f>INDEX('Listor_utökad spend'!$C$2:$C$7,MATCH('Input-inköpta varor o tjänster'!$K$13,LFUindelning,0))</f>
        <v>123</v>
      </c>
      <c r="C204" s="36">
        <f t="shared" si="21"/>
        <v>1</v>
      </c>
      <c r="D204" s="46" t="b">
        <f t="shared" si="22"/>
        <v>1</v>
      </c>
      <c r="E204" s="46" t="str">
        <f t="shared" si="23"/>
        <v>5</v>
      </c>
      <c r="F204" s="46" t="str">
        <f t="shared" si="24"/>
        <v>5</v>
      </c>
      <c r="G204" s="46" t="str">
        <f t="shared" si="25"/>
        <v>5</v>
      </c>
      <c r="I204" s="20">
        <f t="shared" si="26"/>
        <v>-1</v>
      </c>
      <c r="J204" s="38" t="s">
        <v>6</v>
      </c>
      <c r="K204" s="47"/>
      <c r="L204" s="47"/>
      <c r="M204" s="47"/>
      <c r="O204" s="48" t="str">
        <f>IFERROR(INDEX(Utsläppsfaktorer!E:E,MATCH(CONCATENATE($J$1,$J$11,$J204),Utsläppsfaktorer!$A:$A,0)),"-")</f>
        <v>kg CO2e/SEK</v>
      </c>
      <c r="P204" s="48">
        <f>IFERROR(INDEX(Utsläppsfaktorer!F:F,MATCH(CONCATENATE($J$1,$J$11,$J204),Utsläppsfaktorer!$A:$A,0)),"-")</f>
        <v>0</v>
      </c>
      <c r="Q204" s="48">
        <f>IFERROR(INDEX(Utsläppsfaktorer!G:G,MATCH(CONCATENATE($J$1,$J$11,$J204),Utsläppsfaktorer!$A:$A,0)),"-")</f>
        <v>0</v>
      </c>
      <c r="R204" s="48">
        <f>IFERROR(INDEX(Utsläppsfaktorer!H:H,MATCH(CONCATENATE($J$1,$J$11,$J204),Utsläppsfaktorer!$A:$A,0)),"-")</f>
        <v>2.949532263546677E-2</v>
      </c>
      <c r="S204" s="47"/>
      <c r="T204" s="47"/>
      <c r="U204" s="47"/>
      <c r="V204" s="49" t="str">
        <f t="shared" si="27"/>
        <v/>
      </c>
      <c r="W204" s="48" t="s">
        <v>45</v>
      </c>
      <c r="X204" s="50" t="str">
        <f>Data!T195</f>
        <v>-</v>
      </c>
      <c r="Y204" s="50" t="str">
        <f>Data!U195</f>
        <v>-</v>
      </c>
      <c r="Z204" s="50" t="str">
        <f>Data!V195</f>
        <v>-</v>
      </c>
    </row>
    <row r="205" spans="1:26" ht="15" hidden="1" customHeight="1" outlineLevel="1">
      <c r="A205" s="46" t="s">
        <v>44</v>
      </c>
      <c r="B205" s="46">
        <f>INDEX('Listor_utökad spend'!$C$2:$C$7,MATCH('Input-inköpta varor o tjänster'!$K$13,LFUindelning,0))</f>
        <v>123</v>
      </c>
      <c r="C205" s="36">
        <f t="shared" si="21"/>
        <v>2</v>
      </c>
      <c r="D205" s="46" t="b">
        <f t="shared" si="22"/>
        <v>1</v>
      </c>
      <c r="E205" s="46" t="str">
        <f t="shared" si="23"/>
        <v>5</v>
      </c>
      <c r="F205" s="46" t="str">
        <f t="shared" si="24"/>
        <v>5.1</v>
      </c>
      <c r="G205" s="46" t="str">
        <f t="shared" si="25"/>
        <v>5.1</v>
      </c>
      <c r="I205" s="20">
        <f t="shared" si="26"/>
        <v>-1</v>
      </c>
      <c r="J205" s="51" t="s">
        <v>226</v>
      </c>
      <c r="K205" s="47"/>
      <c r="L205" s="47"/>
      <c r="M205" s="47"/>
      <c r="O205" s="48" t="str">
        <f>IFERROR(INDEX(Utsläppsfaktorer!E:E,MATCH(CONCATENATE($J$1,$J$11,$J205),Utsläppsfaktorer!$A:$A,0)),"-")</f>
        <v>kg CO2e/SEK</v>
      </c>
      <c r="P205" s="48">
        <f>IFERROR(INDEX(Utsläppsfaktorer!F:F,MATCH(CONCATENATE($J$1,$J$11,$J205),Utsläppsfaktorer!$A:$A,0)),"-")</f>
        <v>0</v>
      </c>
      <c r="Q205" s="48">
        <f>IFERROR(INDEX(Utsläppsfaktorer!G:G,MATCH(CONCATENATE($J$1,$J$11,$J205),Utsläppsfaktorer!$A:$A,0)),"-")</f>
        <v>0</v>
      </c>
      <c r="R205" s="48">
        <f>IFERROR(INDEX(Utsläppsfaktorer!H:H,MATCH(CONCATENATE($J$1,$J$11,$J205),Utsläppsfaktorer!$A:$A,0)),"-")</f>
        <v>7.5187969924812026E-2</v>
      </c>
      <c r="S205" s="47"/>
      <c r="T205" s="47"/>
      <c r="U205" s="47"/>
      <c r="V205" s="49" t="str">
        <f t="shared" si="27"/>
        <v/>
      </c>
      <c r="W205" s="48" t="s">
        <v>45</v>
      </c>
      <c r="X205" s="50" t="str">
        <f>Data!T196</f>
        <v>-</v>
      </c>
      <c r="Y205" s="50" t="str">
        <f>Data!U196</f>
        <v>-</v>
      </c>
      <c r="Z205" s="50" t="str">
        <f>Data!V196</f>
        <v>-</v>
      </c>
    </row>
    <row r="206" spans="1:26" ht="15" hidden="1" customHeight="1" outlineLevel="2">
      <c r="A206" s="46" t="s">
        <v>44</v>
      </c>
      <c r="B206" s="46">
        <f>INDEX('Listor_utökad spend'!$C$2:$C$7,MATCH('Input-inköpta varor o tjänster'!$K$13,LFUindelning,0))</f>
        <v>123</v>
      </c>
      <c r="C206" s="36">
        <f t="shared" si="21"/>
        <v>3</v>
      </c>
      <c r="D206" s="46" t="b">
        <f t="shared" si="22"/>
        <v>1</v>
      </c>
      <c r="E206" s="46" t="str">
        <f t="shared" si="23"/>
        <v>5</v>
      </c>
      <c r="F206" s="46" t="str">
        <f t="shared" si="24"/>
        <v>5.1</v>
      </c>
      <c r="G206" s="46" t="str">
        <f t="shared" si="25"/>
        <v>5.1.1</v>
      </c>
      <c r="I206" s="20">
        <f t="shared" si="26"/>
        <v>-1</v>
      </c>
      <c r="J206" s="52" t="s">
        <v>227</v>
      </c>
      <c r="K206" s="47"/>
      <c r="L206" s="47"/>
      <c r="M206" s="47"/>
      <c r="O206" s="48" t="str">
        <f>IFERROR(INDEX(Utsläppsfaktorer!E:E,MATCH(CONCATENATE($J$1,$J$11,$J206),Utsläppsfaktorer!$A:$A,0)),"-")</f>
        <v>kg CO2e/SEK</v>
      </c>
      <c r="P206" s="48">
        <f>IFERROR(INDEX(Utsläppsfaktorer!F:F,MATCH(CONCATENATE($J$1,$J$11,$J206),Utsläppsfaktorer!$A:$A,0)),"-")</f>
        <v>0</v>
      </c>
      <c r="Q206" s="48">
        <f>IFERROR(INDEX(Utsläppsfaktorer!G:G,MATCH(CONCATENATE($J$1,$J$11,$J206),Utsläppsfaktorer!$A:$A,0)),"-")</f>
        <v>0</v>
      </c>
      <c r="R206" s="48">
        <f>IFERROR(INDEX(Utsläppsfaktorer!H:H,MATCH(CONCATENATE($J$1,$J$11,$J206),Utsläppsfaktorer!$A:$A,0)),"-")</f>
        <v>1.0161361378764661E-2</v>
      </c>
      <c r="S206" s="47"/>
      <c r="T206" s="47"/>
      <c r="U206" s="47"/>
      <c r="V206" s="49" t="str">
        <f t="shared" si="27"/>
        <v/>
      </c>
      <c r="W206" s="48" t="s">
        <v>45</v>
      </c>
      <c r="X206" s="50" t="str">
        <f>Data!T197</f>
        <v>-</v>
      </c>
      <c r="Y206" s="50" t="str">
        <f>Data!U197</f>
        <v>-</v>
      </c>
      <c r="Z206" s="50" t="str">
        <f>Data!V197</f>
        <v>-</v>
      </c>
    </row>
    <row r="207" spans="1:26" ht="15" hidden="1" customHeight="1" outlineLevel="2">
      <c r="A207" s="46" t="s">
        <v>44</v>
      </c>
      <c r="B207" s="46">
        <f>INDEX('Listor_utökad spend'!$C$2:$C$7,MATCH('Input-inköpta varor o tjänster'!$K$13,LFUindelning,0))</f>
        <v>123</v>
      </c>
      <c r="C207" s="36">
        <f t="shared" si="21"/>
        <v>3</v>
      </c>
      <c r="D207" s="46" t="b">
        <f t="shared" si="22"/>
        <v>1</v>
      </c>
      <c r="E207" s="46" t="str">
        <f t="shared" si="23"/>
        <v>5</v>
      </c>
      <c r="F207" s="46" t="str">
        <f t="shared" si="24"/>
        <v>5.1</v>
      </c>
      <c r="G207" s="46" t="str">
        <f t="shared" si="25"/>
        <v>5.1.2</v>
      </c>
      <c r="I207" s="20">
        <f t="shared" si="26"/>
        <v>-1</v>
      </c>
      <c r="J207" s="52" t="s">
        <v>228</v>
      </c>
      <c r="K207" s="47"/>
      <c r="L207" s="47"/>
      <c r="M207" s="47"/>
      <c r="O207" s="48" t="str">
        <f>IFERROR(INDEX(Utsläppsfaktorer!E:E,MATCH(CONCATENATE($J$1,$J$11,$J207),Utsläppsfaktorer!$A:$A,0)),"-")</f>
        <v>kg CO2e/SEK</v>
      </c>
      <c r="P207" s="48">
        <f>IFERROR(INDEX(Utsläppsfaktorer!F:F,MATCH(CONCATENATE($J$1,$J$11,$J207),Utsläppsfaktorer!$A:$A,0)),"-")</f>
        <v>0</v>
      </c>
      <c r="Q207" s="48">
        <f>IFERROR(INDEX(Utsläppsfaktorer!G:G,MATCH(CONCATENATE($J$1,$J$11,$J207),Utsläppsfaktorer!$A:$A,0)),"-")</f>
        <v>0</v>
      </c>
      <c r="R207" s="48">
        <f>IFERROR(INDEX(Utsläppsfaktorer!H:H,MATCH(CONCATENATE($J$1,$J$11,$J207),Utsläppsfaktorer!$A:$A,0)),"-")</f>
        <v>1.0161361378764661E-2</v>
      </c>
      <c r="S207" s="47"/>
      <c r="T207" s="47"/>
      <c r="U207" s="47"/>
      <c r="V207" s="49" t="str">
        <f t="shared" si="27"/>
        <v/>
      </c>
      <c r="W207" s="48" t="s">
        <v>45</v>
      </c>
      <c r="X207" s="50" t="str">
        <f>Data!T198</f>
        <v>-</v>
      </c>
      <c r="Y207" s="50" t="str">
        <f>Data!U198</f>
        <v>-</v>
      </c>
      <c r="Z207" s="50" t="str">
        <f>Data!V198</f>
        <v>-</v>
      </c>
    </row>
    <row r="208" spans="1:26" ht="15" hidden="1" customHeight="1" outlineLevel="2">
      <c r="A208" s="46" t="s">
        <v>44</v>
      </c>
      <c r="B208" s="46">
        <f>INDEX('Listor_utökad spend'!$C$2:$C$7,MATCH('Input-inköpta varor o tjänster'!$K$13,LFUindelning,0))</f>
        <v>123</v>
      </c>
      <c r="C208" s="36">
        <f t="shared" ref="C208:C271" si="28">IF(ISBLANK(J208),0,LEN(J208)-LEN(SUBSTITUTE(J208,".",""))+1)</f>
        <v>3</v>
      </c>
      <c r="D208" s="46" t="b">
        <f t="shared" ref="D208:D271" si="29">ISNUMBER(FIND(C208,B208))</f>
        <v>1</v>
      </c>
      <c r="E208" s="46" t="str">
        <f t="shared" si="23"/>
        <v>5</v>
      </c>
      <c r="F208" s="46" t="str">
        <f t="shared" si="24"/>
        <v>5.1</v>
      </c>
      <c r="G208" s="46" t="str">
        <f t="shared" si="25"/>
        <v>5.1.3</v>
      </c>
      <c r="I208" s="20">
        <f t="shared" si="26"/>
        <v>-1</v>
      </c>
      <c r="J208" s="52" t="s">
        <v>229</v>
      </c>
      <c r="K208" s="47"/>
      <c r="L208" s="47"/>
      <c r="M208" s="47"/>
      <c r="O208" s="48" t="str">
        <f>IFERROR(INDEX(Utsläppsfaktorer!E:E,MATCH(CONCATENATE($J$1,$J$11,$J208),Utsläppsfaktorer!$A:$A,0)),"-")</f>
        <v>kg CO2e/SEK</v>
      </c>
      <c r="P208" s="48">
        <f>IFERROR(INDEX(Utsläppsfaktorer!F:F,MATCH(CONCATENATE($J$1,$J$11,$J208),Utsläppsfaktorer!$A:$A,0)),"-")</f>
        <v>0</v>
      </c>
      <c r="Q208" s="48">
        <f>IFERROR(INDEX(Utsläppsfaktorer!G:G,MATCH(CONCATENATE($J$1,$J$11,$J208),Utsläppsfaktorer!$A:$A,0)),"-")</f>
        <v>0</v>
      </c>
      <c r="R208" s="48">
        <f>IFERROR(INDEX(Utsläppsfaktorer!H:H,MATCH(CONCATENATE($J$1,$J$11,$J208),Utsläppsfaktorer!$A:$A,0)),"-")</f>
        <v>5.6858684125981149E-2</v>
      </c>
      <c r="S208" s="47"/>
      <c r="T208" s="47"/>
      <c r="U208" s="47"/>
      <c r="V208" s="49" t="str">
        <f t="shared" si="27"/>
        <v/>
      </c>
      <c r="W208" s="48" t="s">
        <v>45</v>
      </c>
      <c r="X208" s="50" t="str">
        <f>Data!T199</f>
        <v>-</v>
      </c>
      <c r="Y208" s="50" t="str">
        <f>Data!U199</f>
        <v>-</v>
      </c>
      <c r="Z208" s="50" t="str">
        <f>Data!V199</f>
        <v>-</v>
      </c>
    </row>
    <row r="209" spans="1:26" ht="15" hidden="1" customHeight="1" outlineLevel="2">
      <c r="A209" s="46" t="s">
        <v>44</v>
      </c>
      <c r="B209" s="46">
        <f>INDEX('Listor_utökad spend'!$C$2:$C$7,MATCH('Input-inköpta varor o tjänster'!$K$13,LFUindelning,0))</f>
        <v>123</v>
      </c>
      <c r="C209" s="36">
        <f t="shared" si="28"/>
        <v>3</v>
      </c>
      <c r="D209" s="46" t="b">
        <f t="shared" si="29"/>
        <v>1</v>
      </c>
      <c r="E209" s="46" t="str">
        <f t="shared" ref="E209:E272" si="30">LEFT(J209,1)</f>
        <v>5</v>
      </c>
      <c r="F209" s="46" t="str">
        <f t="shared" ref="F209:F272" si="31">IF(LEN(J209)-LEN(SUBSTITUTE(J209,".",""))&gt;=1,LEFT(J209,FIND(".",J209)+1),E209)</f>
        <v>5.1</v>
      </c>
      <c r="G209" s="46" t="str">
        <f t="shared" ref="G209:G272" si="32">IF(LEN(J209)-LEN(SUBSTITUTE(J209,".",""))&gt;=2,LEFT(J209,FIND(" ",J209)-1),F209)</f>
        <v>5.1.4</v>
      </c>
      <c r="I209" s="20">
        <f t="shared" ref="I209:I272" si="33">IF(OR($K$12="Ej relevant/Kommer ej kunna rapportera",K209&lt;&gt;"",D209=FALSE),1,-1)</f>
        <v>-1</v>
      </c>
      <c r="J209" s="52" t="s">
        <v>230</v>
      </c>
      <c r="K209" s="47"/>
      <c r="L209" s="47"/>
      <c r="M209" s="47"/>
      <c r="O209" s="48" t="str">
        <f>IFERROR(INDEX(Utsläppsfaktorer!E:E,MATCH(CONCATENATE($J$1,$J$11,$J209),Utsläppsfaktorer!$A:$A,0)),"-")</f>
        <v>kg CO2e/SEK</v>
      </c>
      <c r="P209" s="48">
        <f>IFERROR(INDEX(Utsläppsfaktorer!F:F,MATCH(CONCATENATE($J$1,$J$11,$J209),Utsläppsfaktorer!$A:$A,0)),"-")</f>
        <v>0</v>
      </c>
      <c r="Q209" s="48">
        <f>IFERROR(INDEX(Utsläppsfaktorer!G:G,MATCH(CONCATENATE($J$1,$J$11,$J209),Utsläppsfaktorer!$A:$A,0)),"-")</f>
        <v>0</v>
      </c>
      <c r="R209" s="48">
        <f>IFERROR(INDEX(Utsläppsfaktorer!H:H,MATCH(CONCATENATE($J$1,$J$11,$J209),Utsläppsfaktorer!$A:$A,0)),"-")</f>
        <v>1.3827897476384359E-2</v>
      </c>
      <c r="S209" s="47"/>
      <c r="T209" s="47"/>
      <c r="U209" s="47"/>
      <c r="V209" s="49" t="str">
        <f t="shared" ref="V209:V272" si="34">IF(AND(ISBLANK(S209),ISBLANK(T209),ISBLANK(U209)),"",IF(AND(ISNUMBER(S209),ISNUMBER(T209),ISNUMBER(U209)),"","Om egen faktor matas in måste alla gula fält fyllas i "))</f>
        <v/>
      </c>
      <c r="W209" s="48" t="s">
        <v>45</v>
      </c>
      <c r="X209" s="50" t="str">
        <f>Data!T200</f>
        <v>-</v>
      </c>
      <c r="Y209" s="50" t="str">
        <f>Data!U200</f>
        <v>-</v>
      </c>
      <c r="Z209" s="50" t="str">
        <f>Data!V200</f>
        <v>-</v>
      </c>
    </row>
    <row r="210" spans="1:26" ht="15" hidden="1" customHeight="1" outlineLevel="2">
      <c r="A210" s="46" t="s">
        <v>44</v>
      </c>
      <c r="B210" s="46">
        <f>INDEX('Listor_utökad spend'!$C$2:$C$7,MATCH('Input-inköpta varor o tjänster'!$K$13,LFUindelning,0))</f>
        <v>123</v>
      </c>
      <c r="C210" s="36">
        <f t="shared" si="28"/>
        <v>3</v>
      </c>
      <c r="D210" s="46" t="b">
        <f t="shared" si="29"/>
        <v>1</v>
      </c>
      <c r="E210" s="46" t="str">
        <f t="shared" si="30"/>
        <v>5</v>
      </c>
      <c r="F210" s="46" t="str">
        <f t="shared" si="31"/>
        <v>5.1</v>
      </c>
      <c r="G210" s="46" t="str">
        <f t="shared" si="32"/>
        <v>5.1.5</v>
      </c>
      <c r="I210" s="20">
        <f t="shared" si="33"/>
        <v>-1</v>
      </c>
      <c r="J210" s="52" t="s">
        <v>231</v>
      </c>
      <c r="K210" s="47"/>
      <c r="L210" s="47"/>
      <c r="M210" s="47"/>
      <c r="O210" s="48" t="str">
        <f>IFERROR(INDEX(Utsläppsfaktorer!E:E,MATCH(CONCATENATE($J$1,$J$11,$J210),Utsläppsfaktorer!$A:$A,0)),"-")</f>
        <v>kg CO2e/SEK</v>
      </c>
      <c r="P210" s="48">
        <f>IFERROR(INDEX(Utsläppsfaktorer!F:F,MATCH(CONCATENATE($J$1,$J$11,$J210),Utsläppsfaktorer!$A:$A,0)),"-")</f>
        <v>0</v>
      </c>
      <c r="Q210" s="48">
        <f>IFERROR(INDEX(Utsläppsfaktorer!G:G,MATCH(CONCATENATE($J$1,$J$11,$J210),Utsläppsfaktorer!$A:$A,0)),"-")</f>
        <v>0</v>
      </c>
      <c r="R210" s="48">
        <f>IFERROR(INDEX(Utsläppsfaktorer!H:H,MATCH(CONCATENATE($J$1,$J$11,$J210),Utsläppsfaktorer!$A:$A,0)),"-")</f>
        <v>0.10044413173355865</v>
      </c>
      <c r="S210" s="47"/>
      <c r="T210" s="47"/>
      <c r="U210" s="47"/>
      <c r="V210" s="49" t="str">
        <f t="shared" si="34"/>
        <v/>
      </c>
      <c r="W210" s="48" t="s">
        <v>45</v>
      </c>
      <c r="X210" s="50" t="str">
        <f>Data!T201</f>
        <v>-</v>
      </c>
      <c r="Y210" s="50" t="str">
        <f>Data!U201</f>
        <v>-</v>
      </c>
      <c r="Z210" s="50" t="str">
        <f>Data!V201</f>
        <v>-</v>
      </c>
    </row>
    <row r="211" spans="1:26" ht="15" hidden="1" customHeight="1" outlineLevel="2">
      <c r="A211" s="46" t="s">
        <v>44</v>
      </c>
      <c r="B211" s="46">
        <f>INDEX('Listor_utökad spend'!$C$2:$C$7,MATCH('Input-inköpta varor o tjänster'!$K$13,LFUindelning,0))</f>
        <v>123</v>
      </c>
      <c r="C211" s="36">
        <f t="shared" si="28"/>
        <v>3</v>
      </c>
      <c r="D211" s="46" t="b">
        <f t="shared" si="29"/>
        <v>1</v>
      </c>
      <c r="E211" s="46" t="str">
        <f t="shared" si="30"/>
        <v>5</v>
      </c>
      <c r="F211" s="46" t="str">
        <f t="shared" si="31"/>
        <v>5.1</v>
      </c>
      <c r="G211" s="46" t="str">
        <f t="shared" si="32"/>
        <v>5.1.99</v>
      </c>
      <c r="I211" s="20">
        <f t="shared" si="33"/>
        <v>-1</v>
      </c>
      <c r="J211" s="52" t="s">
        <v>232</v>
      </c>
      <c r="K211" s="47"/>
      <c r="L211" s="47"/>
      <c r="M211" s="47"/>
      <c r="O211" s="48" t="str">
        <f>IFERROR(INDEX(Utsläppsfaktorer!E:E,MATCH(CONCATENATE($J$1,$J$11,$J211),Utsläppsfaktorer!$A:$A,0)),"-")</f>
        <v>kg CO2e/SEK</v>
      </c>
      <c r="P211" s="48">
        <f>IFERROR(INDEX(Utsläppsfaktorer!F:F,MATCH(CONCATENATE($J$1,$J$11,$J211),Utsläppsfaktorer!$A:$A,0)),"-")</f>
        <v>0</v>
      </c>
      <c r="Q211" s="48">
        <f>IFERROR(INDEX(Utsläppsfaktorer!G:G,MATCH(CONCATENATE($J$1,$J$11,$J211),Utsläppsfaktorer!$A:$A,0)),"-")</f>
        <v>0</v>
      </c>
      <c r="R211" s="48">
        <f>IFERROR(INDEX(Utsläppsfaktorer!H:H,MATCH(CONCATENATE($J$1,$J$11,$J211),Utsläppsfaktorer!$A:$A,0)),"-")</f>
        <v>2.5693595109993309E-2</v>
      </c>
      <c r="S211" s="47"/>
      <c r="T211" s="47"/>
      <c r="U211" s="47"/>
      <c r="V211" s="49" t="str">
        <f t="shared" si="34"/>
        <v/>
      </c>
      <c r="W211" s="48" t="s">
        <v>45</v>
      </c>
      <c r="X211" s="50" t="str">
        <f>Data!T202</f>
        <v>-</v>
      </c>
      <c r="Y211" s="50" t="str">
        <f>Data!U202</f>
        <v>-</v>
      </c>
      <c r="Z211" s="50" t="str">
        <f>Data!V202</f>
        <v>-</v>
      </c>
    </row>
    <row r="212" spans="1:26" ht="15" hidden="1" customHeight="1" outlineLevel="1">
      <c r="A212" s="46" t="s">
        <v>44</v>
      </c>
      <c r="B212" s="46">
        <f>INDEX('Listor_utökad spend'!$C$2:$C$7,MATCH('Input-inköpta varor o tjänster'!$K$13,LFUindelning,0))</f>
        <v>123</v>
      </c>
      <c r="C212" s="36">
        <f t="shared" si="28"/>
        <v>2</v>
      </c>
      <c r="D212" s="46" t="b">
        <f t="shared" si="29"/>
        <v>1</v>
      </c>
      <c r="E212" s="46" t="str">
        <f t="shared" si="30"/>
        <v>5</v>
      </c>
      <c r="F212" s="46" t="str">
        <f t="shared" si="31"/>
        <v>5.2</v>
      </c>
      <c r="G212" s="46" t="str">
        <f t="shared" si="32"/>
        <v>5.2</v>
      </c>
      <c r="I212" s="20">
        <f t="shared" si="33"/>
        <v>-1</v>
      </c>
      <c r="J212" s="51" t="s">
        <v>233</v>
      </c>
      <c r="K212" s="47"/>
      <c r="L212" s="47"/>
      <c r="M212" s="47"/>
      <c r="O212" s="48" t="str">
        <f>IFERROR(INDEX(Utsläppsfaktorer!E:E,MATCH(CONCATENATE($J$1,$J$11,$J212),Utsläppsfaktorer!$A:$A,0)),"-")</f>
        <v>kg CO2e/SEK</v>
      </c>
      <c r="P212" s="48">
        <f>IFERROR(INDEX(Utsläppsfaktorer!F:F,MATCH(CONCATENATE($J$1,$J$11,$J212),Utsläppsfaktorer!$A:$A,0)),"-")</f>
        <v>0</v>
      </c>
      <c r="Q212" s="48">
        <f>IFERROR(INDEX(Utsläppsfaktorer!G:G,MATCH(CONCATENATE($J$1,$J$11,$J212),Utsläppsfaktorer!$A:$A,0)),"-")</f>
        <v>0</v>
      </c>
      <c r="R212" s="48">
        <f>IFERROR(INDEX(Utsläppsfaktorer!H:H,MATCH(CONCATENATE($J$1,$J$11,$J212),Utsläppsfaktorer!$A:$A,0)),"-")</f>
        <v>2.5174274500693948E-2</v>
      </c>
      <c r="S212" s="47"/>
      <c r="T212" s="47"/>
      <c r="U212" s="47"/>
      <c r="V212" s="49" t="str">
        <f t="shared" si="34"/>
        <v/>
      </c>
      <c r="W212" s="48" t="s">
        <v>45</v>
      </c>
      <c r="X212" s="50" t="str">
        <f>Data!T203</f>
        <v>-</v>
      </c>
      <c r="Y212" s="50" t="str">
        <f>Data!U203</f>
        <v>-</v>
      </c>
      <c r="Z212" s="50" t="str">
        <f>Data!V203</f>
        <v>-</v>
      </c>
    </row>
    <row r="213" spans="1:26" ht="15" hidden="1" customHeight="1" outlineLevel="2">
      <c r="A213" s="46" t="s">
        <v>44</v>
      </c>
      <c r="B213" s="46">
        <f>INDEX('Listor_utökad spend'!$C$2:$C$7,MATCH('Input-inköpta varor o tjänster'!$K$13,LFUindelning,0))</f>
        <v>123</v>
      </c>
      <c r="C213" s="36">
        <f t="shared" si="28"/>
        <v>3</v>
      </c>
      <c r="D213" s="46" t="b">
        <f t="shared" si="29"/>
        <v>1</v>
      </c>
      <c r="E213" s="46" t="str">
        <f t="shared" si="30"/>
        <v>5</v>
      </c>
      <c r="F213" s="46" t="str">
        <f t="shared" si="31"/>
        <v>5.2</v>
      </c>
      <c r="G213" s="46" t="str">
        <f t="shared" si="32"/>
        <v>5.2.1</v>
      </c>
      <c r="I213" s="20">
        <f t="shared" si="33"/>
        <v>-1</v>
      </c>
      <c r="J213" s="52" t="s">
        <v>234</v>
      </c>
      <c r="K213" s="47"/>
      <c r="L213" s="47"/>
      <c r="M213" s="47"/>
      <c r="O213" s="48" t="str">
        <f>IFERROR(INDEX(Utsläppsfaktorer!E:E,MATCH(CONCATENATE($J$1,$J$11,$J213),Utsläppsfaktorer!$A:$A,0)),"-")</f>
        <v>kg CO2e/SEK</v>
      </c>
      <c r="P213" s="48">
        <f>IFERROR(INDEX(Utsläppsfaktorer!F:F,MATCH(CONCATENATE($J$1,$J$11,$J213),Utsläppsfaktorer!$A:$A,0)),"-")</f>
        <v>0</v>
      </c>
      <c r="Q213" s="48">
        <f>IFERROR(INDEX(Utsläppsfaktorer!G:G,MATCH(CONCATENATE($J$1,$J$11,$J213),Utsläppsfaktorer!$A:$A,0)),"-")</f>
        <v>0</v>
      </c>
      <c r="R213" s="48">
        <f>IFERROR(INDEX(Utsläppsfaktorer!H:H,MATCH(CONCATENATE($J$1,$J$11,$J213),Utsläppsfaktorer!$A:$A,0)),"-")</f>
        <v>1.0161361378764661E-2</v>
      </c>
      <c r="S213" s="47"/>
      <c r="T213" s="47"/>
      <c r="U213" s="47"/>
      <c r="V213" s="49" t="str">
        <f t="shared" si="34"/>
        <v/>
      </c>
      <c r="W213" s="48" t="s">
        <v>45</v>
      </c>
      <c r="X213" s="50" t="str">
        <f>Data!T204</f>
        <v>-</v>
      </c>
      <c r="Y213" s="50" t="str">
        <f>Data!U204</f>
        <v>-</v>
      </c>
      <c r="Z213" s="50" t="str">
        <f>Data!V204</f>
        <v>-</v>
      </c>
    </row>
    <row r="214" spans="1:26" ht="15" hidden="1" customHeight="1" outlineLevel="2">
      <c r="A214" s="46" t="s">
        <v>44</v>
      </c>
      <c r="B214" s="46">
        <f>INDEX('Listor_utökad spend'!$C$2:$C$7,MATCH('Input-inköpta varor o tjänster'!$K$13,LFUindelning,0))</f>
        <v>123</v>
      </c>
      <c r="C214" s="36">
        <f t="shared" si="28"/>
        <v>3</v>
      </c>
      <c r="D214" s="46" t="b">
        <f t="shared" si="29"/>
        <v>1</v>
      </c>
      <c r="E214" s="46" t="str">
        <f t="shared" si="30"/>
        <v>5</v>
      </c>
      <c r="F214" s="46" t="str">
        <f t="shared" si="31"/>
        <v>5.2</v>
      </c>
      <c r="G214" s="46" t="str">
        <f t="shared" si="32"/>
        <v>5.2.2</v>
      </c>
      <c r="I214" s="20">
        <f t="shared" si="33"/>
        <v>-1</v>
      </c>
      <c r="J214" s="52" t="s">
        <v>235</v>
      </c>
      <c r="K214" s="47"/>
      <c r="L214" s="47"/>
      <c r="M214" s="47"/>
      <c r="O214" s="48" t="str">
        <f>IFERROR(INDEX(Utsläppsfaktorer!E:E,MATCH(CONCATENATE($J$1,$J$11,$J214),Utsläppsfaktorer!$A:$A,0)),"-")</f>
        <v>kg CO2e/SEK</v>
      </c>
      <c r="P214" s="48">
        <f>IFERROR(INDEX(Utsläppsfaktorer!F:F,MATCH(CONCATENATE($J$1,$J$11,$J214),Utsläppsfaktorer!$A:$A,0)),"-")</f>
        <v>0</v>
      </c>
      <c r="Q214" s="48">
        <f>IFERROR(INDEX(Utsläppsfaktorer!G:G,MATCH(CONCATENATE($J$1,$J$11,$J214),Utsläppsfaktorer!$A:$A,0)),"-")</f>
        <v>0</v>
      </c>
      <c r="R214" s="48">
        <f>IFERROR(INDEX(Utsläppsfaktorer!H:H,MATCH(CONCATENATE($J$1,$J$11,$J214),Utsläppsfaktorer!$A:$A,0)),"-")</f>
        <v>0.10044413173355865</v>
      </c>
      <c r="S214" s="47"/>
      <c r="T214" s="47"/>
      <c r="U214" s="47"/>
      <c r="V214" s="49" t="str">
        <f t="shared" si="34"/>
        <v/>
      </c>
      <c r="W214" s="48" t="s">
        <v>45</v>
      </c>
      <c r="X214" s="50" t="str">
        <f>Data!T205</f>
        <v>-</v>
      </c>
      <c r="Y214" s="50" t="str">
        <f>Data!U205</f>
        <v>-</v>
      </c>
      <c r="Z214" s="50" t="str">
        <f>Data!V205</f>
        <v>-</v>
      </c>
    </row>
    <row r="215" spans="1:26" ht="15" hidden="1" customHeight="1" outlineLevel="2">
      <c r="A215" s="46" t="s">
        <v>44</v>
      </c>
      <c r="B215" s="46">
        <f>INDEX('Listor_utökad spend'!$C$2:$C$7,MATCH('Input-inköpta varor o tjänster'!$K$13,LFUindelning,0))</f>
        <v>123</v>
      </c>
      <c r="C215" s="36">
        <f t="shared" si="28"/>
        <v>3</v>
      </c>
      <c r="D215" s="46" t="b">
        <f t="shared" si="29"/>
        <v>1</v>
      </c>
      <c r="E215" s="46" t="str">
        <f t="shared" si="30"/>
        <v>5</v>
      </c>
      <c r="F215" s="46" t="str">
        <f t="shared" si="31"/>
        <v>5.2</v>
      </c>
      <c r="G215" s="46" t="str">
        <f t="shared" si="32"/>
        <v>5.2.3</v>
      </c>
      <c r="I215" s="20">
        <f t="shared" si="33"/>
        <v>-1</v>
      </c>
      <c r="J215" s="52" t="s">
        <v>236</v>
      </c>
      <c r="K215" s="47"/>
      <c r="L215" s="47"/>
      <c r="M215" s="47"/>
      <c r="O215" s="48" t="str">
        <f>IFERROR(INDEX(Utsläppsfaktorer!E:E,MATCH(CONCATENATE($J$1,$J$11,$J215),Utsläppsfaktorer!$A:$A,0)),"-")</f>
        <v>kg CO2e/SEK</v>
      </c>
      <c r="P215" s="48">
        <f>IFERROR(INDEX(Utsläppsfaktorer!F:F,MATCH(CONCATENATE($J$1,$J$11,$J215),Utsläppsfaktorer!$A:$A,0)),"-")</f>
        <v>0</v>
      </c>
      <c r="Q215" s="48">
        <f>IFERROR(INDEX(Utsläppsfaktorer!G:G,MATCH(CONCATENATE($J$1,$J$11,$J215),Utsläppsfaktorer!$A:$A,0)),"-")</f>
        <v>0</v>
      </c>
      <c r="R215" s="48">
        <f>IFERROR(INDEX(Utsläppsfaktorer!H:H,MATCH(CONCATENATE($J$1,$J$11,$J215),Utsläppsfaktorer!$A:$A,0)),"-")</f>
        <v>6.7858360793684736E-3</v>
      </c>
      <c r="S215" s="47"/>
      <c r="T215" s="47"/>
      <c r="U215" s="47"/>
      <c r="V215" s="49" t="str">
        <f t="shared" si="34"/>
        <v/>
      </c>
      <c r="W215" s="48" t="s">
        <v>45</v>
      </c>
      <c r="X215" s="50" t="str">
        <f>Data!T206</f>
        <v>-</v>
      </c>
      <c r="Y215" s="50" t="str">
        <f>Data!U206</f>
        <v>-</v>
      </c>
      <c r="Z215" s="50" t="str">
        <f>Data!V206</f>
        <v>-</v>
      </c>
    </row>
    <row r="216" spans="1:26" ht="15" hidden="1" customHeight="1" outlineLevel="2">
      <c r="A216" s="46" t="s">
        <v>44</v>
      </c>
      <c r="B216" s="46">
        <f>INDEX('Listor_utökad spend'!$C$2:$C$7,MATCH('Input-inköpta varor o tjänster'!$K$13,LFUindelning,0))</f>
        <v>123</v>
      </c>
      <c r="C216" s="36">
        <f t="shared" si="28"/>
        <v>3</v>
      </c>
      <c r="D216" s="46" t="b">
        <f t="shared" si="29"/>
        <v>1</v>
      </c>
      <c r="E216" s="46" t="str">
        <f t="shared" si="30"/>
        <v>5</v>
      </c>
      <c r="F216" s="46" t="str">
        <f t="shared" si="31"/>
        <v>5.2</v>
      </c>
      <c r="G216" s="46" t="str">
        <f t="shared" si="32"/>
        <v>5.2.4</v>
      </c>
      <c r="I216" s="20">
        <f t="shared" si="33"/>
        <v>-1</v>
      </c>
      <c r="J216" s="52" t="s">
        <v>237</v>
      </c>
      <c r="K216" s="47"/>
      <c r="L216" s="47"/>
      <c r="M216" s="47"/>
      <c r="O216" s="48" t="str">
        <f>IFERROR(INDEX(Utsläppsfaktorer!E:E,MATCH(CONCATENATE($J$1,$J$11,$J216),Utsläppsfaktorer!$A:$A,0)),"-")</f>
        <v>kg CO2e/SEK</v>
      </c>
      <c r="P216" s="48">
        <f>IFERROR(INDEX(Utsläppsfaktorer!F:F,MATCH(CONCATENATE($J$1,$J$11,$J216),Utsläppsfaktorer!$A:$A,0)),"-")</f>
        <v>0</v>
      </c>
      <c r="Q216" s="48">
        <f>IFERROR(INDEX(Utsläppsfaktorer!G:G,MATCH(CONCATENATE($J$1,$J$11,$J216),Utsläppsfaktorer!$A:$A,0)),"-")</f>
        <v>0</v>
      </c>
      <c r="R216" s="48">
        <f>IFERROR(INDEX(Utsläppsfaktorer!H:H,MATCH(CONCATENATE($J$1,$J$11,$J216),Utsläppsfaktorer!$A:$A,0)),"-")</f>
        <v>4.9583624339332479E-2</v>
      </c>
      <c r="S216" s="47"/>
      <c r="T216" s="47"/>
      <c r="U216" s="47"/>
      <c r="V216" s="49" t="str">
        <f t="shared" si="34"/>
        <v/>
      </c>
      <c r="W216" s="48" t="s">
        <v>45</v>
      </c>
      <c r="X216" s="50" t="str">
        <f>Data!T207</f>
        <v>-</v>
      </c>
      <c r="Y216" s="50" t="str">
        <f>Data!U207</f>
        <v>-</v>
      </c>
      <c r="Z216" s="50" t="str">
        <f>Data!V207</f>
        <v>-</v>
      </c>
    </row>
    <row r="217" spans="1:26" ht="15" hidden="1" customHeight="1" outlineLevel="2">
      <c r="A217" s="46" t="s">
        <v>44</v>
      </c>
      <c r="B217" s="46">
        <f>INDEX('Listor_utökad spend'!$C$2:$C$7,MATCH('Input-inköpta varor o tjänster'!$K$13,LFUindelning,0))</f>
        <v>123</v>
      </c>
      <c r="C217" s="36">
        <f t="shared" si="28"/>
        <v>3</v>
      </c>
      <c r="D217" s="46" t="b">
        <f t="shared" si="29"/>
        <v>1</v>
      </c>
      <c r="E217" s="46" t="str">
        <f t="shared" si="30"/>
        <v>5</v>
      </c>
      <c r="F217" s="46" t="str">
        <f t="shared" si="31"/>
        <v>5.2</v>
      </c>
      <c r="G217" s="46" t="str">
        <f t="shared" si="32"/>
        <v>5.2.5</v>
      </c>
      <c r="I217" s="20">
        <f t="shared" si="33"/>
        <v>-1</v>
      </c>
      <c r="J217" s="52" t="s">
        <v>238</v>
      </c>
      <c r="K217" s="47"/>
      <c r="L217" s="47"/>
      <c r="M217" s="47"/>
      <c r="O217" s="48" t="str">
        <f>IFERROR(INDEX(Utsläppsfaktorer!E:E,MATCH(CONCATENATE($J$1,$J$11,$J217),Utsläppsfaktorer!$A:$A,0)),"-")</f>
        <v>kg CO2e/SEK</v>
      </c>
      <c r="P217" s="48">
        <f>IFERROR(INDEX(Utsläppsfaktorer!F:F,MATCH(CONCATENATE($J$1,$J$11,$J217),Utsläppsfaktorer!$A:$A,0)),"-")</f>
        <v>0</v>
      </c>
      <c r="Q217" s="48">
        <f>IFERROR(INDEX(Utsläppsfaktorer!G:G,MATCH(CONCATENATE($J$1,$J$11,$J217),Utsläppsfaktorer!$A:$A,0)),"-")</f>
        <v>0</v>
      </c>
      <c r="R217" s="48">
        <f>IFERROR(INDEX(Utsläppsfaktorer!H:H,MATCH(CONCATENATE($J$1,$J$11,$J217),Utsläppsfaktorer!$A:$A,0)),"-")</f>
        <v>3.935158338233353E-3</v>
      </c>
      <c r="S217" s="47"/>
      <c r="T217" s="47"/>
      <c r="U217" s="47"/>
      <c r="V217" s="49" t="str">
        <f t="shared" si="34"/>
        <v/>
      </c>
      <c r="W217" s="48" t="s">
        <v>45</v>
      </c>
      <c r="X217" s="50" t="str">
        <f>Data!T208</f>
        <v>-</v>
      </c>
      <c r="Y217" s="50" t="str">
        <f>Data!U208</f>
        <v>-</v>
      </c>
      <c r="Z217" s="50" t="str">
        <f>Data!V208</f>
        <v>-</v>
      </c>
    </row>
    <row r="218" spans="1:26" ht="15" hidden="1" customHeight="1" outlineLevel="2">
      <c r="A218" s="46" t="s">
        <v>44</v>
      </c>
      <c r="B218" s="46">
        <f>INDEX('Listor_utökad spend'!$C$2:$C$7,MATCH('Input-inköpta varor o tjänster'!$K$13,LFUindelning,0))</f>
        <v>123</v>
      </c>
      <c r="C218" s="36">
        <f t="shared" si="28"/>
        <v>3</v>
      </c>
      <c r="D218" s="46" t="b">
        <f t="shared" si="29"/>
        <v>1</v>
      </c>
      <c r="E218" s="46" t="str">
        <f t="shared" si="30"/>
        <v>5</v>
      </c>
      <c r="F218" s="46" t="str">
        <f t="shared" si="31"/>
        <v>5.2</v>
      </c>
      <c r="G218" s="46" t="str">
        <f t="shared" si="32"/>
        <v>5.2.6</v>
      </c>
      <c r="I218" s="20">
        <f t="shared" si="33"/>
        <v>-1</v>
      </c>
      <c r="J218" s="52" t="s">
        <v>239</v>
      </c>
      <c r="K218" s="47"/>
      <c r="L218" s="47"/>
      <c r="M218" s="47"/>
      <c r="O218" s="48" t="str">
        <f>IFERROR(INDEX(Utsläppsfaktorer!E:E,MATCH(CONCATENATE($J$1,$J$11,$J218),Utsläppsfaktorer!$A:$A,0)),"-")</f>
        <v>kg CO2e/SEK</v>
      </c>
      <c r="P218" s="48">
        <f>IFERROR(INDEX(Utsläppsfaktorer!F:F,MATCH(CONCATENATE($J$1,$J$11,$J218),Utsläppsfaktorer!$A:$A,0)),"-")</f>
        <v>0</v>
      </c>
      <c r="Q218" s="48">
        <f>IFERROR(INDEX(Utsläppsfaktorer!G:G,MATCH(CONCATENATE($J$1,$J$11,$J218),Utsläppsfaktorer!$A:$A,0)),"-")</f>
        <v>0</v>
      </c>
      <c r="R218" s="48">
        <f>IFERROR(INDEX(Utsläppsfaktorer!H:H,MATCH(CONCATENATE($J$1,$J$11,$J218),Utsläppsfaktorer!$A:$A,0)),"-")</f>
        <v>1.0161361378764661E-2</v>
      </c>
      <c r="S218" s="47"/>
      <c r="T218" s="47"/>
      <c r="U218" s="47"/>
      <c r="V218" s="49" t="str">
        <f t="shared" si="34"/>
        <v/>
      </c>
      <c r="W218" s="48" t="s">
        <v>45</v>
      </c>
      <c r="X218" s="50" t="str">
        <f>Data!T209</f>
        <v>-</v>
      </c>
      <c r="Y218" s="50" t="str">
        <f>Data!U209</f>
        <v>-</v>
      </c>
      <c r="Z218" s="50" t="str">
        <f>Data!V209</f>
        <v>-</v>
      </c>
    </row>
    <row r="219" spans="1:26" ht="15" hidden="1" customHeight="1" outlineLevel="2">
      <c r="A219" s="46" t="s">
        <v>44</v>
      </c>
      <c r="B219" s="46">
        <f>INDEX('Listor_utökad spend'!$C$2:$C$7,MATCH('Input-inköpta varor o tjänster'!$K$13,LFUindelning,0))</f>
        <v>123</v>
      </c>
      <c r="C219" s="36">
        <f t="shared" si="28"/>
        <v>3</v>
      </c>
      <c r="D219" s="46" t="b">
        <f t="shared" si="29"/>
        <v>1</v>
      </c>
      <c r="E219" s="46" t="str">
        <f t="shared" si="30"/>
        <v>5</v>
      </c>
      <c r="F219" s="46" t="str">
        <f t="shared" si="31"/>
        <v>5.2</v>
      </c>
      <c r="G219" s="46" t="str">
        <f t="shared" si="32"/>
        <v>5.2.7</v>
      </c>
      <c r="I219" s="20">
        <f t="shared" si="33"/>
        <v>-1</v>
      </c>
      <c r="J219" s="52" t="s">
        <v>240</v>
      </c>
      <c r="K219" s="47"/>
      <c r="L219" s="47"/>
      <c r="M219" s="47"/>
      <c r="O219" s="48" t="str">
        <f>IFERROR(INDEX(Utsläppsfaktorer!E:E,MATCH(CONCATENATE($J$1,$J$11,$J219),Utsläppsfaktorer!$A:$A,0)),"-")</f>
        <v>kg CO2e/SEK</v>
      </c>
      <c r="P219" s="48">
        <f>IFERROR(INDEX(Utsläppsfaktorer!F:F,MATCH(CONCATENATE($J$1,$J$11,$J219),Utsläppsfaktorer!$A:$A,0)),"-")</f>
        <v>0</v>
      </c>
      <c r="Q219" s="48">
        <f>IFERROR(INDEX(Utsläppsfaktorer!G:G,MATCH(CONCATENATE($J$1,$J$11,$J219),Utsläppsfaktorer!$A:$A,0)),"-")</f>
        <v>0</v>
      </c>
      <c r="R219" s="48">
        <f>IFERROR(INDEX(Utsläppsfaktorer!H:H,MATCH(CONCATENATE($J$1,$J$11,$J219),Utsläppsfaktorer!$A:$A,0)),"-")</f>
        <v>1.0161361378764661E-2</v>
      </c>
      <c r="S219" s="47"/>
      <c r="T219" s="47"/>
      <c r="U219" s="47"/>
      <c r="V219" s="49" t="str">
        <f t="shared" si="34"/>
        <v/>
      </c>
      <c r="W219" s="48" t="s">
        <v>45</v>
      </c>
      <c r="X219" s="50" t="str">
        <f>Data!T210</f>
        <v>-</v>
      </c>
      <c r="Y219" s="50" t="str">
        <f>Data!U210</f>
        <v>-</v>
      </c>
      <c r="Z219" s="50" t="str">
        <f>Data!V210</f>
        <v>-</v>
      </c>
    </row>
    <row r="220" spans="1:26" ht="15" hidden="1" customHeight="1" outlineLevel="2">
      <c r="A220" s="46" t="s">
        <v>44</v>
      </c>
      <c r="B220" s="46">
        <f>INDEX('Listor_utökad spend'!$C$2:$C$7,MATCH('Input-inköpta varor o tjänster'!$K$13,LFUindelning,0))</f>
        <v>123</v>
      </c>
      <c r="C220" s="36">
        <f t="shared" si="28"/>
        <v>3</v>
      </c>
      <c r="D220" s="46" t="b">
        <f t="shared" si="29"/>
        <v>1</v>
      </c>
      <c r="E220" s="46" t="str">
        <f t="shared" si="30"/>
        <v>5</v>
      </c>
      <c r="F220" s="46" t="str">
        <f t="shared" si="31"/>
        <v>5.2</v>
      </c>
      <c r="G220" s="46" t="str">
        <f t="shared" si="32"/>
        <v>5.2.99</v>
      </c>
      <c r="I220" s="20">
        <f t="shared" si="33"/>
        <v>-1</v>
      </c>
      <c r="J220" s="52" t="s">
        <v>241</v>
      </c>
      <c r="K220" s="47"/>
      <c r="L220" s="47"/>
      <c r="M220" s="47"/>
      <c r="O220" s="48" t="str">
        <f>IFERROR(INDEX(Utsläppsfaktorer!E:E,MATCH(CONCATENATE($J$1,$J$11,$J220),Utsläppsfaktorer!$A:$A,0)),"-")</f>
        <v>kg CO2e/SEK</v>
      </c>
      <c r="P220" s="48">
        <f>IFERROR(INDEX(Utsläppsfaktorer!F:F,MATCH(CONCATENATE($J$1,$J$11,$J220),Utsläppsfaktorer!$A:$A,0)),"-")</f>
        <v>0</v>
      </c>
      <c r="Q220" s="48">
        <f>IFERROR(INDEX(Utsläppsfaktorer!G:G,MATCH(CONCATENATE($J$1,$J$11,$J220),Utsläppsfaktorer!$A:$A,0)),"-")</f>
        <v>0</v>
      </c>
      <c r="R220" s="48">
        <f>IFERROR(INDEX(Utsläppsfaktorer!H:H,MATCH(CONCATENATE($J$1,$J$11,$J220),Utsläppsfaktorer!$A:$A,0)),"-")</f>
        <v>1.0161361378764661E-2</v>
      </c>
      <c r="S220" s="47"/>
      <c r="T220" s="47"/>
      <c r="U220" s="47"/>
      <c r="V220" s="49" t="str">
        <f t="shared" si="34"/>
        <v/>
      </c>
      <c r="W220" s="48" t="s">
        <v>45</v>
      </c>
      <c r="X220" s="50" t="str">
        <f>Data!T211</f>
        <v>-</v>
      </c>
      <c r="Y220" s="50" t="str">
        <f>Data!U211</f>
        <v>-</v>
      </c>
      <c r="Z220" s="50" t="str">
        <f>Data!V211</f>
        <v>-</v>
      </c>
    </row>
    <row r="221" spans="1:26" ht="15" hidden="1" customHeight="1" outlineLevel="1">
      <c r="A221" s="46" t="s">
        <v>44</v>
      </c>
      <c r="B221" s="46">
        <f>INDEX('Listor_utökad spend'!$C$2:$C$7,MATCH('Input-inköpta varor o tjänster'!$K$13,LFUindelning,0))</f>
        <v>123</v>
      </c>
      <c r="C221" s="36">
        <f t="shared" si="28"/>
        <v>2</v>
      </c>
      <c r="D221" s="46" t="b">
        <f t="shared" si="29"/>
        <v>1</v>
      </c>
      <c r="E221" s="46" t="str">
        <f t="shared" si="30"/>
        <v>5</v>
      </c>
      <c r="F221" s="46" t="str">
        <f t="shared" si="31"/>
        <v>5.3</v>
      </c>
      <c r="G221" s="46" t="str">
        <f t="shared" si="32"/>
        <v>5.3</v>
      </c>
      <c r="I221" s="20">
        <f t="shared" si="33"/>
        <v>-1</v>
      </c>
      <c r="J221" s="51" t="s">
        <v>242</v>
      </c>
      <c r="K221" s="47"/>
      <c r="L221" s="47"/>
      <c r="M221" s="47"/>
      <c r="O221" s="48" t="str">
        <f>IFERROR(INDEX(Utsläppsfaktorer!E:E,MATCH(CONCATENATE($J$1,$J$11,$J221),Utsläppsfaktorer!$A:$A,0)),"-")</f>
        <v>kg CO2e/SEK</v>
      </c>
      <c r="P221" s="48">
        <f>IFERROR(INDEX(Utsläppsfaktorer!F:F,MATCH(CONCATENATE($J$1,$J$11,$J221),Utsläppsfaktorer!$A:$A,0)),"-")</f>
        <v>0</v>
      </c>
      <c r="Q221" s="48">
        <f>IFERROR(INDEX(Utsläppsfaktorer!G:G,MATCH(CONCATENATE($J$1,$J$11,$J221),Utsläppsfaktorer!$A:$A,0)),"-")</f>
        <v>0</v>
      </c>
      <c r="R221" s="48">
        <f>IFERROR(INDEX(Utsläppsfaktorer!H:H,MATCH(CONCATENATE($J$1,$J$11,$J221),Utsläppsfaktorer!$A:$A,0)),"-")</f>
        <v>1.0161361378764661E-2</v>
      </c>
      <c r="S221" s="47"/>
      <c r="T221" s="47"/>
      <c r="U221" s="47"/>
      <c r="V221" s="49" t="str">
        <f t="shared" si="34"/>
        <v/>
      </c>
      <c r="W221" s="48" t="s">
        <v>45</v>
      </c>
      <c r="X221" s="50" t="str">
        <f>Data!T212</f>
        <v>-</v>
      </c>
      <c r="Y221" s="50" t="str">
        <f>Data!U212</f>
        <v>-</v>
      </c>
      <c r="Z221" s="50" t="str">
        <f>Data!V212</f>
        <v>-</v>
      </c>
    </row>
    <row r="222" spans="1:26" ht="19.5" hidden="1" customHeight="1" outlineLevel="2">
      <c r="A222" s="46" t="s">
        <v>44</v>
      </c>
      <c r="B222" s="46">
        <f>INDEX('Listor_utökad spend'!$C$2:$C$7,MATCH('Input-inköpta varor o tjänster'!$K$13,LFUindelning,0))</f>
        <v>123</v>
      </c>
      <c r="C222" s="36">
        <f t="shared" si="28"/>
        <v>3</v>
      </c>
      <c r="D222" s="46" t="b">
        <f t="shared" si="29"/>
        <v>1</v>
      </c>
      <c r="E222" s="46" t="str">
        <f t="shared" si="30"/>
        <v>5</v>
      </c>
      <c r="F222" s="46" t="str">
        <f t="shared" si="31"/>
        <v>5.3</v>
      </c>
      <c r="G222" s="46" t="str">
        <f t="shared" si="32"/>
        <v>5.3.1</v>
      </c>
      <c r="I222" s="20">
        <f t="shared" si="33"/>
        <v>-1</v>
      </c>
      <c r="J222" s="52" t="s">
        <v>243</v>
      </c>
      <c r="K222" s="47"/>
      <c r="L222" s="47"/>
      <c r="M222" s="47"/>
      <c r="O222" s="48" t="str">
        <f>IFERROR(INDEX(Utsläppsfaktorer!E:E,MATCH(CONCATENATE($J$1,$J$11,$J222),Utsläppsfaktorer!$A:$A,0)),"-")</f>
        <v>kg CO2e/SEK</v>
      </c>
      <c r="P222" s="48">
        <f>IFERROR(INDEX(Utsläppsfaktorer!F:F,MATCH(CONCATENATE($J$1,$J$11,$J222),Utsläppsfaktorer!$A:$A,0)),"-")</f>
        <v>0</v>
      </c>
      <c r="Q222" s="48">
        <f>IFERROR(INDEX(Utsläppsfaktorer!G:G,MATCH(CONCATENATE($J$1,$J$11,$J222),Utsläppsfaktorer!$A:$A,0)),"-")</f>
        <v>0</v>
      </c>
      <c r="R222" s="48">
        <f>IFERROR(INDEX(Utsläppsfaktorer!H:H,MATCH(CONCATENATE($J$1,$J$11,$J222),Utsläppsfaktorer!$A:$A,0)),"-")</f>
        <v>1.0161361378764661E-2</v>
      </c>
      <c r="S222" s="47"/>
      <c r="T222" s="47"/>
      <c r="U222" s="47"/>
      <c r="V222" s="49" t="str">
        <f t="shared" si="34"/>
        <v/>
      </c>
      <c r="W222" s="48" t="s">
        <v>45</v>
      </c>
      <c r="X222" s="50" t="str">
        <f>Data!T213</f>
        <v>-</v>
      </c>
      <c r="Y222" s="50" t="str">
        <f>Data!U213</f>
        <v>-</v>
      </c>
      <c r="Z222" s="50" t="str">
        <f>Data!V213</f>
        <v>-</v>
      </c>
    </row>
    <row r="223" spans="1:26" ht="19.5" hidden="1" customHeight="1" outlineLevel="2">
      <c r="A223" s="46" t="s">
        <v>44</v>
      </c>
      <c r="B223" s="46">
        <f>INDEX('Listor_utökad spend'!$C$2:$C$7,MATCH('Input-inköpta varor o tjänster'!$K$13,LFUindelning,0))</f>
        <v>123</v>
      </c>
      <c r="C223" s="36">
        <f t="shared" si="28"/>
        <v>3</v>
      </c>
      <c r="D223" s="46" t="b">
        <f t="shared" si="29"/>
        <v>1</v>
      </c>
      <c r="E223" s="46" t="str">
        <f t="shared" si="30"/>
        <v>5</v>
      </c>
      <c r="F223" s="46" t="str">
        <f t="shared" si="31"/>
        <v>5.3</v>
      </c>
      <c r="G223" s="46" t="str">
        <f t="shared" si="32"/>
        <v>5.3.2</v>
      </c>
      <c r="I223" s="20">
        <f t="shared" si="33"/>
        <v>-1</v>
      </c>
      <c r="J223" s="52" t="s">
        <v>244</v>
      </c>
      <c r="K223" s="47"/>
      <c r="L223" s="47"/>
      <c r="M223" s="47"/>
      <c r="O223" s="48" t="str">
        <f>IFERROR(INDEX(Utsläppsfaktorer!E:E,MATCH(CONCATENATE($J$1,$J$11,$J223),Utsläppsfaktorer!$A:$A,0)),"-")</f>
        <v>kg CO2e/SEK</v>
      </c>
      <c r="P223" s="48">
        <f>IFERROR(INDEX(Utsläppsfaktorer!F:F,MATCH(CONCATENATE($J$1,$J$11,$J223),Utsläppsfaktorer!$A:$A,0)),"-")</f>
        <v>0</v>
      </c>
      <c r="Q223" s="48">
        <f>IFERROR(INDEX(Utsläppsfaktorer!G:G,MATCH(CONCATENATE($J$1,$J$11,$J223),Utsläppsfaktorer!$A:$A,0)),"-")</f>
        <v>0</v>
      </c>
      <c r="R223" s="48">
        <f>IFERROR(INDEX(Utsläppsfaktorer!H:H,MATCH(CONCATENATE($J$1,$J$11,$J223),Utsläppsfaktorer!$A:$A,0)),"-")</f>
        <v>1.0161361378764661E-2</v>
      </c>
      <c r="S223" s="47"/>
      <c r="T223" s="47"/>
      <c r="U223" s="47"/>
      <c r="V223" s="49" t="str">
        <f t="shared" si="34"/>
        <v/>
      </c>
      <c r="W223" s="48" t="s">
        <v>45</v>
      </c>
      <c r="X223" s="50" t="str">
        <f>Data!T214</f>
        <v>-</v>
      </c>
      <c r="Y223" s="50" t="str">
        <f>Data!U214</f>
        <v>-</v>
      </c>
      <c r="Z223" s="50" t="str">
        <f>Data!V214</f>
        <v>-</v>
      </c>
    </row>
    <row r="224" spans="1:26" ht="19.5" hidden="1" customHeight="1" outlineLevel="2">
      <c r="A224" s="46" t="s">
        <v>44</v>
      </c>
      <c r="B224" s="46">
        <f>INDEX('Listor_utökad spend'!$C$2:$C$7,MATCH('Input-inköpta varor o tjänster'!$K$13,LFUindelning,0))</f>
        <v>123</v>
      </c>
      <c r="C224" s="36">
        <f t="shared" si="28"/>
        <v>3</v>
      </c>
      <c r="D224" s="46" t="b">
        <f t="shared" si="29"/>
        <v>1</v>
      </c>
      <c r="E224" s="46" t="str">
        <f t="shared" si="30"/>
        <v>5</v>
      </c>
      <c r="F224" s="46" t="str">
        <f t="shared" si="31"/>
        <v>5.3</v>
      </c>
      <c r="G224" s="46" t="str">
        <f t="shared" si="32"/>
        <v>5.3.3</v>
      </c>
      <c r="I224" s="20">
        <f t="shared" si="33"/>
        <v>-1</v>
      </c>
      <c r="J224" s="52" t="s">
        <v>245</v>
      </c>
      <c r="K224" s="47"/>
      <c r="L224" s="47"/>
      <c r="M224" s="47"/>
      <c r="O224" s="48" t="str">
        <f>IFERROR(INDEX(Utsläppsfaktorer!E:E,MATCH(CONCATENATE($J$1,$J$11,$J224),Utsläppsfaktorer!$A:$A,0)),"-")</f>
        <v>kg CO2e/SEK</v>
      </c>
      <c r="P224" s="48">
        <f>IFERROR(INDEX(Utsläppsfaktorer!F:F,MATCH(CONCATENATE($J$1,$J$11,$J224),Utsläppsfaktorer!$A:$A,0)),"-")</f>
        <v>0</v>
      </c>
      <c r="Q224" s="48">
        <f>IFERROR(INDEX(Utsläppsfaktorer!G:G,MATCH(CONCATENATE($J$1,$J$11,$J224),Utsläppsfaktorer!$A:$A,0)),"-")</f>
        <v>0</v>
      </c>
      <c r="R224" s="48">
        <f>IFERROR(INDEX(Utsläppsfaktorer!H:H,MATCH(CONCATENATE($J$1,$J$11,$J224),Utsläppsfaktorer!$A:$A,0)),"-")</f>
        <v>1.0161361378764661E-2</v>
      </c>
      <c r="S224" s="47"/>
      <c r="T224" s="47"/>
      <c r="U224" s="47"/>
      <c r="V224" s="49" t="str">
        <f t="shared" si="34"/>
        <v/>
      </c>
      <c r="W224" s="48" t="s">
        <v>45</v>
      </c>
      <c r="X224" s="50" t="str">
        <f>Data!T215</f>
        <v>-</v>
      </c>
      <c r="Y224" s="50" t="str">
        <f>Data!U215</f>
        <v>-</v>
      </c>
      <c r="Z224" s="50" t="str">
        <f>Data!V215</f>
        <v>-</v>
      </c>
    </row>
    <row r="225" spans="1:26" ht="19.5" hidden="1" customHeight="1" outlineLevel="1">
      <c r="A225" s="46" t="s">
        <v>44</v>
      </c>
      <c r="B225" s="46">
        <f>INDEX('Listor_utökad spend'!$C$2:$C$7,MATCH('Input-inköpta varor o tjänster'!$K$13,LFUindelning,0))</f>
        <v>123</v>
      </c>
      <c r="C225" s="36">
        <f t="shared" si="28"/>
        <v>2</v>
      </c>
      <c r="D225" s="46" t="b">
        <f t="shared" si="29"/>
        <v>1</v>
      </c>
      <c r="E225" s="46" t="str">
        <f t="shared" si="30"/>
        <v>5</v>
      </c>
      <c r="F225" s="46" t="str">
        <f t="shared" si="31"/>
        <v>5.4</v>
      </c>
      <c r="G225" s="46" t="str">
        <f t="shared" si="32"/>
        <v>5.4</v>
      </c>
      <c r="I225" s="20">
        <f t="shared" si="33"/>
        <v>-1</v>
      </c>
      <c r="J225" s="51" t="s">
        <v>246</v>
      </c>
      <c r="K225" s="47"/>
      <c r="L225" s="47"/>
      <c r="M225" s="47"/>
      <c r="O225" s="48" t="str">
        <f>IFERROR(INDEX(Utsläppsfaktorer!E:E,MATCH(CONCATENATE($J$1,$J$11,$J225),Utsläppsfaktorer!$A:$A,0)),"-")</f>
        <v>kg CO2e/SEK</v>
      </c>
      <c r="P225" s="48">
        <f>IFERROR(INDEX(Utsläppsfaktorer!F:F,MATCH(CONCATENATE($J$1,$J$11,$J225),Utsläppsfaktorer!$A:$A,0)),"-")</f>
        <v>0</v>
      </c>
      <c r="Q225" s="48">
        <f>IFERROR(INDEX(Utsläppsfaktorer!G:G,MATCH(CONCATENATE($J$1,$J$11,$J225),Utsläppsfaktorer!$A:$A,0)),"-")</f>
        <v>0</v>
      </c>
      <c r="R225" s="48">
        <f>IFERROR(INDEX(Utsläppsfaktorer!H:H,MATCH(CONCATENATE($J$1,$J$11,$J225),Utsläppsfaktorer!$A:$A,0)),"-")</f>
        <v>3.1324362195969187E-2</v>
      </c>
      <c r="S225" s="47"/>
      <c r="T225" s="47"/>
      <c r="U225" s="47"/>
      <c r="V225" s="49" t="str">
        <f t="shared" si="34"/>
        <v/>
      </c>
      <c r="W225" s="48" t="s">
        <v>45</v>
      </c>
      <c r="X225" s="50" t="str">
        <f>Data!T216</f>
        <v>-</v>
      </c>
      <c r="Y225" s="50" t="str">
        <f>Data!U216</f>
        <v>-</v>
      </c>
      <c r="Z225" s="50" t="str">
        <f>Data!V216</f>
        <v>-</v>
      </c>
    </row>
    <row r="226" spans="1:26" ht="19.5" hidden="1" customHeight="1" outlineLevel="2">
      <c r="A226" s="46" t="s">
        <v>44</v>
      </c>
      <c r="B226" s="46">
        <f>INDEX('Listor_utökad spend'!$C$2:$C$7,MATCH('Input-inköpta varor o tjänster'!$K$13,LFUindelning,0))</f>
        <v>123</v>
      </c>
      <c r="C226" s="36">
        <f t="shared" si="28"/>
        <v>3</v>
      </c>
      <c r="D226" s="46" t="b">
        <f t="shared" si="29"/>
        <v>1</v>
      </c>
      <c r="E226" s="46" t="str">
        <f t="shared" si="30"/>
        <v>5</v>
      </c>
      <c r="F226" s="46" t="str">
        <f t="shared" si="31"/>
        <v>5.4</v>
      </c>
      <c r="G226" s="46" t="str">
        <f t="shared" si="32"/>
        <v>5.4.1</v>
      </c>
      <c r="I226" s="20">
        <f t="shared" si="33"/>
        <v>-1</v>
      </c>
      <c r="J226" s="52" t="s">
        <v>247</v>
      </c>
      <c r="K226" s="47"/>
      <c r="L226" s="47"/>
      <c r="M226" s="47"/>
      <c r="O226" s="48" t="str">
        <f>IFERROR(INDEX(Utsläppsfaktorer!E:E,MATCH(CONCATENATE($J$1,$J$11,$J226),Utsläppsfaktorer!$A:$A,0)),"-")</f>
        <v>kg CO2e/SEK</v>
      </c>
      <c r="P226" s="48">
        <f>IFERROR(INDEX(Utsläppsfaktorer!F:F,MATCH(CONCATENATE($J$1,$J$11,$J226),Utsläppsfaktorer!$A:$A,0)),"-")</f>
        <v>0</v>
      </c>
      <c r="Q226" s="48">
        <f>IFERROR(INDEX(Utsläppsfaktorer!G:G,MATCH(CONCATENATE($J$1,$J$11,$J226),Utsläppsfaktorer!$A:$A,0)),"-")</f>
        <v>0</v>
      </c>
      <c r="R226" s="48">
        <f>IFERROR(INDEX(Utsläppsfaktorer!H:H,MATCH(CONCATENATE($J$1,$J$11,$J226),Utsläppsfaktorer!$A:$A,0)),"-")</f>
        <v>2.5693595109993309E-2</v>
      </c>
      <c r="S226" s="47"/>
      <c r="T226" s="47"/>
      <c r="U226" s="47"/>
      <c r="V226" s="49" t="str">
        <f t="shared" si="34"/>
        <v/>
      </c>
      <c r="W226" s="48" t="s">
        <v>45</v>
      </c>
      <c r="X226" s="50" t="str">
        <f>Data!T217</f>
        <v>-</v>
      </c>
      <c r="Y226" s="50" t="str">
        <f>Data!U217</f>
        <v>-</v>
      </c>
      <c r="Z226" s="50" t="str">
        <f>Data!V217</f>
        <v>-</v>
      </c>
    </row>
    <row r="227" spans="1:26" ht="19.5" hidden="1" customHeight="1" outlineLevel="2">
      <c r="A227" s="46" t="s">
        <v>44</v>
      </c>
      <c r="B227" s="46">
        <f>INDEX('Listor_utökad spend'!$C$2:$C$7,MATCH('Input-inköpta varor o tjänster'!$K$13,LFUindelning,0))</f>
        <v>123</v>
      </c>
      <c r="C227" s="36">
        <f t="shared" si="28"/>
        <v>3</v>
      </c>
      <c r="D227" s="46" t="b">
        <f t="shared" si="29"/>
        <v>1</v>
      </c>
      <c r="E227" s="46" t="str">
        <f t="shared" si="30"/>
        <v>5</v>
      </c>
      <c r="F227" s="46" t="str">
        <f t="shared" si="31"/>
        <v>5.4</v>
      </c>
      <c r="G227" s="46" t="str">
        <f t="shared" si="32"/>
        <v>5.4.2</v>
      </c>
      <c r="I227" s="20">
        <f t="shared" si="33"/>
        <v>-1</v>
      </c>
      <c r="J227" s="52" t="s">
        <v>248</v>
      </c>
      <c r="K227" s="47"/>
      <c r="L227" s="47"/>
      <c r="M227" s="47"/>
      <c r="O227" s="48" t="str">
        <f>IFERROR(INDEX(Utsläppsfaktorer!E:E,MATCH(CONCATENATE($J$1,$J$11,$J227),Utsläppsfaktorer!$A:$A,0)),"-")</f>
        <v>kg CO2e/SEK</v>
      </c>
      <c r="P227" s="48">
        <f>IFERROR(INDEX(Utsläppsfaktorer!F:F,MATCH(CONCATENATE($J$1,$J$11,$J227),Utsläppsfaktorer!$A:$A,0)),"-")</f>
        <v>0</v>
      </c>
      <c r="Q227" s="48">
        <f>IFERROR(INDEX(Utsläppsfaktorer!G:G,MATCH(CONCATENATE($J$1,$J$11,$J227),Utsläppsfaktorer!$A:$A,0)),"-")</f>
        <v>0</v>
      </c>
      <c r="R227" s="48">
        <f>IFERROR(INDEX(Utsläppsfaktorer!H:H,MATCH(CONCATENATE($J$1,$J$11,$J227),Utsläppsfaktorer!$A:$A,0)),"-")</f>
        <v>0.10044413173355865</v>
      </c>
      <c r="S227" s="47"/>
      <c r="T227" s="47"/>
      <c r="U227" s="47"/>
      <c r="V227" s="49" t="str">
        <f t="shared" si="34"/>
        <v/>
      </c>
      <c r="W227" s="48" t="s">
        <v>45</v>
      </c>
      <c r="X227" s="50" t="str">
        <f>Data!T218</f>
        <v>-</v>
      </c>
      <c r="Y227" s="50" t="str">
        <f>Data!U218</f>
        <v>-</v>
      </c>
      <c r="Z227" s="50" t="str">
        <f>Data!V218</f>
        <v>-</v>
      </c>
    </row>
    <row r="228" spans="1:26" ht="19.5" hidden="1" customHeight="1" outlineLevel="2">
      <c r="A228" s="46" t="s">
        <v>44</v>
      </c>
      <c r="B228" s="46">
        <f>INDEX('Listor_utökad spend'!$C$2:$C$7,MATCH('Input-inköpta varor o tjänster'!$K$13,LFUindelning,0))</f>
        <v>123</v>
      </c>
      <c r="C228" s="36">
        <f t="shared" si="28"/>
        <v>3</v>
      </c>
      <c r="D228" s="46" t="b">
        <f t="shared" si="29"/>
        <v>1</v>
      </c>
      <c r="E228" s="46" t="str">
        <f t="shared" si="30"/>
        <v>5</v>
      </c>
      <c r="F228" s="46" t="str">
        <f t="shared" si="31"/>
        <v>5.4</v>
      </c>
      <c r="G228" s="46" t="str">
        <f t="shared" si="32"/>
        <v>5.4.3</v>
      </c>
      <c r="I228" s="20">
        <f t="shared" si="33"/>
        <v>-1</v>
      </c>
      <c r="J228" s="52" t="s">
        <v>249</v>
      </c>
      <c r="K228" s="47"/>
      <c r="L228" s="47"/>
      <c r="M228" s="47"/>
      <c r="O228" s="48" t="str">
        <f>IFERROR(INDEX(Utsläppsfaktorer!E:E,MATCH(CONCATENATE($J$1,$J$11,$J228),Utsläppsfaktorer!$A:$A,0)),"-")</f>
        <v>kg CO2e/SEK</v>
      </c>
      <c r="P228" s="48">
        <f>IFERROR(INDEX(Utsläppsfaktorer!F:F,MATCH(CONCATENATE($J$1,$J$11,$J228),Utsläppsfaktorer!$A:$A,0)),"-")</f>
        <v>0</v>
      </c>
      <c r="Q228" s="48">
        <f>IFERROR(INDEX(Utsläppsfaktorer!G:G,MATCH(CONCATENATE($J$1,$J$11,$J228),Utsläppsfaktorer!$A:$A,0)),"-")</f>
        <v>0</v>
      </c>
      <c r="R228" s="48">
        <f>IFERROR(INDEX(Utsläppsfaktorer!H:H,MATCH(CONCATENATE($J$1,$J$11,$J228),Utsläppsfaktorer!$A:$A,0)),"-")</f>
        <v>1.0161361378764661E-2</v>
      </c>
      <c r="S228" s="47"/>
      <c r="T228" s="47"/>
      <c r="U228" s="47"/>
      <c r="V228" s="49" t="str">
        <f t="shared" si="34"/>
        <v/>
      </c>
      <c r="W228" s="48" t="s">
        <v>45</v>
      </c>
      <c r="X228" s="50" t="str">
        <f>Data!T219</f>
        <v>-</v>
      </c>
      <c r="Y228" s="50" t="str">
        <f>Data!U219</f>
        <v>-</v>
      </c>
      <c r="Z228" s="50" t="str">
        <f>Data!V219</f>
        <v>-</v>
      </c>
    </row>
    <row r="229" spans="1:26" ht="19.5" hidden="1" customHeight="1" outlineLevel="2">
      <c r="A229" s="46" t="s">
        <v>44</v>
      </c>
      <c r="B229" s="46">
        <f>INDEX('Listor_utökad spend'!$C$2:$C$7,MATCH('Input-inköpta varor o tjänster'!$K$13,LFUindelning,0))</f>
        <v>123</v>
      </c>
      <c r="C229" s="36">
        <f t="shared" si="28"/>
        <v>3</v>
      </c>
      <c r="D229" s="46" t="b">
        <f t="shared" si="29"/>
        <v>1</v>
      </c>
      <c r="E229" s="46" t="str">
        <f t="shared" si="30"/>
        <v>5</v>
      </c>
      <c r="F229" s="46" t="str">
        <f t="shared" si="31"/>
        <v>5.4</v>
      </c>
      <c r="G229" s="46" t="str">
        <f t="shared" si="32"/>
        <v>5.4.4</v>
      </c>
      <c r="I229" s="20">
        <f t="shared" si="33"/>
        <v>-1</v>
      </c>
      <c r="J229" s="52" t="s">
        <v>250</v>
      </c>
      <c r="K229" s="47"/>
      <c r="L229" s="47"/>
      <c r="M229" s="47"/>
      <c r="O229" s="48" t="str">
        <f>IFERROR(INDEX(Utsläppsfaktorer!E:E,MATCH(CONCATENATE($J$1,$J$11,$J229),Utsläppsfaktorer!$A:$A,0)),"-")</f>
        <v>kg CO2e/SEK</v>
      </c>
      <c r="P229" s="48">
        <f>IFERROR(INDEX(Utsläppsfaktorer!F:F,MATCH(CONCATENATE($J$1,$J$11,$J229),Utsläppsfaktorer!$A:$A,0)),"-")</f>
        <v>0</v>
      </c>
      <c r="Q229" s="48">
        <f>IFERROR(INDEX(Utsläppsfaktorer!G:G,MATCH(CONCATENATE($J$1,$J$11,$J229),Utsläppsfaktorer!$A:$A,0)),"-")</f>
        <v>0</v>
      </c>
      <c r="R229" s="48">
        <f>IFERROR(INDEX(Utsläppsfaktorer!H:H,MATCH(CONCATENATE($J$1,$J$11,$J229),Utsläppsfaktorer!$A:$A,0)),"-")</f>
        <v>1.0161361378764661E-2</v>
      </c>
      <c r="S229" s="47"/>
      <c r="T229" s="47"/>
      <c r="U229" s="47"/>
      <c r="V229" s="49" t="str">
        <f t="shared" si="34"/>
        <v/>
      </c>
      <c r="W229" s="48" t="s">
        <v>45</v>
      </c>
      <c r="X229" s="50" t="str">
        <f>Data!T220</f>
        <v>-</v>
      </c>
      <c r="Y229" s="50" t="str">
        <f>Data!U220</f>
        <v>-</v>
      </c>
      <c r="Z229" s="50" t="str">
        <f>Data!V220</f>
        <v>-</v>
      </c>
    </row>
    <row r="230" spans="1:26" ht="19.5" hidden="1" customHeight="1" outlineLevel="2">
      <c r="A230" s="46" t="s">
        <v>44</v>
      </c>
      <c r="B230" s="46">
        <f>INDEX('Listor_utökad spend'!$C$2:$C$7,MATCH('Input-inköpta varor o tjänster'!$K$13,LFUindelning,0))</f>
        <v>123</v>
      </c>
      <c r="C230" s="36">
        <f t="shared" si="28"/>
        <v>3</v>
      </c>
      <c r="D230" s="46" t="b">
        <f t="shared" si="29"/>
        <v>1</v>
      </c>
      <c r="E230" s="46" t="str">
        <f t="shared" si="30"/>
        <v>5</v>
      </c>
      <c r="F230" s="46" t="str">
        <f t="shared" si="31"/>
        <v>5.4</v>
      </c>
      <c r="G230" s="46" t="str">
        <f t="shared" si="32"/>
        <v>5.4.99</v>
      </c>
      <c r="I230" s="20">
        <f t="shared" si="33"/>
        <v>-1</v>
      </c>
      <c r="J230" s="52" t="s">
        <v>251</v>
      </c>
      <c r="K230" s="47"/>
      <c r="L230" s="47"/>
      <c r="M230" s="47"/>
      <c r="O230" s="48" t="str">
        <f>IFERROR(INDEX(Utsläppsfaktorer!E:E,MATCH(CONCATENATE($J$1,$J$11,$J230),Utsläppsfaktorer!$A:$A,0)),"-")</f>
        <v>kg CO2e/SEK</v>
      </c>
      <c r="P230" s="48">
        <f>IFERROR(INDEX(Utsläppsfaktorer!F:F,MATCH(CONCATENATE($J$1,$J$11,$J230),Utsläppsfaktorer!$A:$A,0)),"-")</f>
        <v>0</v>
      </c>
      <c r="Q230" s="48">
        <f>IFERROR(INDEX(Utsläppsfaktorer!G:G,MATCH(CONCATENATE($J$1,$J$11,$J230),Utsläppsfaktorer!$A:$A,0)),"-")</f>
        <v>0</v>
      </c>
      <c r="R230" s="48">
        <f>IFERROR(INDEX(Utsläppsfaktorer!H:H,MATCH(CONCATENATE($J$1,$J$11,$J230),Utsläppsfaktorer!$A:$A,0)),"-")</f>
        <v>1.0161361378764661E-2</v>
      </c>
      <c r="S230" s="47"/>
      <c r="T230" s="47"/>
      <c r="U230" s="47"/>
      <c r="V230" s="49" t="str">
        <f t="shared" si="34"/>
        <v/>
      </c>
      <c r="W230" s="48" t="s">
        <v>45</v>
      </c>
      <c r="X230" s="50" t="str">
        <f>Data!T221</f>
        <v>-</v>
      </c>
      <c r="Y230" s="50" t="str">
        <f>Data!U221</f>
        <v>-</v>
      </c>
      <c r="Z230" s="50" t="str">
        <f>Data!V221</f>
        <v>-</v>
      </c>
    </row>
    <row r="231" spans="1:26" ht="19.5" hidden="1" customHeight="1" outlineLevel="1">
      <c r="A231" s="46" t="s">
        <v>44</v>
      </c>
      <c r="B231" s="46">
        <f>INDEX('Listor_utökad spend'!$C$2:$C$7,MATCH('Input-inköpta varor o tjänster'!$K$13,LFUindelning,0))</f>
        <v>123</v>
      </c>
      <c r="C231" s="36">
        <f t="shared" si="28"/>
        <v>0</v>
      </c>
      <c r="D231" s="46" t="b">
        <f t="shared" si="29"/>
        <v>0</v>
      </c>
      <c r="E231" s="46" t="str">
        <f t="shared" si="30"/>
        <v/>
      </c>
      <c r="F231" s="46" t="str">
        <f t="shared" si="31"/>
        <v/>
      </c>
      <c r="G231" s="46" t="str">
        <f t="shared" si="32"/>
        <v/>
      </c>
      <c r="I231" s="20"/>
      <c r="J231" s="52"/>
      <c r="K231" s="47"/>
      <c r="L231" s="47"/>
      <c r="M231" s="47"/>
      <c r="O231" s="48" t="str">
        <f>IFERROR(INDEX(Utsläppsfaktorer!E:E,MATCH(CONCATENATE($J$1,$J$11,$J231),Utsläppsfaktorer!$A:$A,0)),"-")</f>
        <v>-</v>
      </c>
      <c r="P231" s="48" t="str">
        <f>IFERROR(INDEX(Utsläppsfaktorer!F:F,MATCH(CONCATENATE($J$1,$J$11,$J231),Utsläppsfaktorer!$A:$A,0)),"-")</f>
        <v>-</v>
      </c>
      <c r="Q231" s="48" t="str">
        <f>IFERROR(INDEX(Utsläppsfaktorer!G:G,MATCH(CONCATENATE($J$1,$J$11,$J231),Utsläppsfaktorer!$A:$A,0)),"-")</f>
        <v>-</v>
      </c>
      <c r="R231" s="48" t="str">
        <f>IFERROR(INDEX(Utsläppsfaktorer!H:H,MATCH(CONCATENATE($J$1,$J$11,$J231),Utsläppsfaktorer!$A:$A,0)),"-")</f>
        <v>-</v>
      </c>
      <c r="S231" s="47"/>
      <c r="T231" s="47"/>
      <c r="U231" s="47"/>
      <c r="V231" s="49" t="str">
        <f t="shared" si="34"/>
        <v/>
      </c>
      <c r="W231" s="48" t="s">
        <v>45</v>
      </c>
      <c r="X231" s="50" t="str">
        <f>Data!T222</f>
        <v>-</v>
      </c>
      <c r="Y231" s="50" t="str">
        <f>Data!U222</f>
        <v>-</v>
      </c>
      <c r="Z231" s="50" t="str">
        <f>Data!V222</f>
        <v>-</v>
      </c>
    </row>
    <row r="232" spans="1:26" ht="19.5" customHeight="1" collapsed="1">
      <c r="A232" s="46" t="s">
        <v>44</v>
      </c>
      <c r="B232" s="46">
        <f>INDEX('Listor_utökad spend'!$C$2:$C$7,MATCH('Input-inköpta varor o tjänster'!$K$13,LFUindelning,0))</f>
        <v>123</v>
      </c>
      <c r="C232" s="36">
        <f t="shared" si="28"/>
        <v>1</v>
      </c>
      <c r="D232" s="46" t="b">
        <f t="shared" si="29"/>
        <v>1</v>
      </c>
      <c r="E232" s="46" t="str">
        <f t="shared" si="30"/>
        <v>6</v>
      </c>
      <c r="F232" s="46" t="str">
        <f t="shared" si="31"/>
        <v>6</v>
      </c>
      <c r="G232" s="46" t="str">
        <f t="shared" si="32"/>
        <v>6</v>
      </c>
      <c r="I232" s="20">
        <f t="shared" si="33"/>
        <v>-1</v>
      </c>
      <c r="J232" s="38" t="s">
        <v>7</v>
      </c>
      <c r="K232" s="47"/>
      <c r="L232" s="47"/>
      <c r="M232" s="47"/>
      <c r="O232" s="48" t="str">
        <f>IFERROR(INDEX(Utsläppsfaktorer!E:E,MATCH(CONCATENATE($J$1,$J$11,$J232),Utsläppsfaktorer!$A:$A,0)),"-")</f>
        <v>kg CO2e/SEK</v>
      </c>
      <c r="P232" s="48">
        <f>IFERROR(INDEX(Utsläppsfaktorer!F:F,MATCH(CONCATENATE($J$1,$J$11,$J232),Utsläppsfaktorer!$A:$A,0)),"-")</f>
        <v>0</v>
      </c>
      <c r="Q232" s="48">
        <f>IFERROR(INDEX(Utsläppsfaktorer!G:G,MATCH(CONCATENATE($J$1,$J$11,$J232),Utsläppsfaktorer!$A:$A,0)),"-")</f>
        <v>0</v>
      </c>
      <c r="R232" s="48">
        <f>IFERROR(INDEX(Utsläppsfaktorer!H:H,MATCH(CONCATENATE($J$1,$J$11,$J232),Utsläppsfaktorer!$A:$A,0)),"-")</f>
        <v>2.3590457005797157E-2</v>
      </c>
      <c r="S232" s="47"/>
      <c r="T232" s="47"/>
      <c r="U232" s="47"/>
      <c r="V232" s="49" t="str">
        <f t="shared" si="34"/>
        <v/>
      </c>
      <c r="W232" s="48" t="s">
        <v>45</v>
      </c>
      <c r="X232" s="50" t="str">
        <f>Data!T223</f>
        <v>-</v>
      </c>
      <c r="Y232" s="50" t="str">
        <f>Data!U223</f>
        <v>-</v>
      </c>
      <c r="Z232" s="50" t="str">
        <f>Data!V223</f>
        <v>-</v>
      </c>
    </row>
    <row r="233" spans="1:26" ht="15" hidden="1" customHeight="1" outlineLevel="1">
      <c r="A233" s="46" t="s">
        <v>44</v>
      </c>
      <c r="B233" s="46">
        <f>INDEX('Listor_utökad spend'!$C$2:$C$7,MATCH('Input-inköpta varor o tjänster'!$K$13,LFUindelning,0))</f>
        <v>123</v>
      </c>
      <c r="C233" s="36">
        <f t="shared" si="28"/>
        <v>2</v>
      </c>
      <c r="D233" s="46" t="b">
        <f t="shared" si="29"/>
        <v>1</v>
      </c>
      <c r="E233" s="46" t="str">
        <f t="shared" si="30"/>
        <v>6</v>
      </c>
      <c r="F233" s="46" t="str">
        <f t="shared" si="31"/>
        <v>6.1</v>
      </c>
      <c r="G233" s="46" t="str">
        <f t="shared" si="32"/>
        <v>6.1</v>
      </c>
      <c r="I233" s="20">
        <f t="shared" si="33"/>
        <v>-1</v>
      </c>
      <c r="J233" s="51" t="s">
        <v>252</v>
      </c>
      <c r="K233" s="47"/>
      <c r="L233" s="47"/>
      <c r="M233" s="47"/>
      <c r="O233" s="48" t="str">
        <f>IFERROR(INDEX(Utsläppsfaktorer!E:E,MATCH(CONCATENATE($J$1,$J$11,$J233),Utsläppsfaktorer!$A:$A,0)),"-")</f>
        <v>kg CO2e/SEK</v>
      </c>
      <c r="P233" s="48">
        <f>IFERROR(INDEX(Utsläppsfaktorer!F:F,MATCH(CONCATENATE($J$1,$J$11,$J233),Utsläppsfaktorer!$A:$A,0)),"-")</f>
        <v>0</v>
      </c>
      <c r="Q233" s="48">
        <f>IFERROR(INDEX(Utsläppsfaktorer!G:G,MATCH(CONCATENATE($J$1,$J$11,$J233),Utsläppsfaktorer!$A:$A,0)),"-")</f>
        <v>0</v>
      </c>
      <c r="R233" s="48">
        <f>IFERROR(INDEX(Utsläppsfaktorer!H:H,MATCH(CONCATENATE($J$1,$J$11,$J233),Utsläppsfaktorer!$A:$A,0)),"-")</f>
        <v>4.4453555624943006E-2</v>
      </c>
      <c r="S233" s="47"/>
      <c r="T233" s="47"/>
      <c r="U233" s="47"/>
      <c r="V233" s="49" t="str">
        <f t="shared" si="34"/>
        <v/>
      </c>
      <c r="W233" s="48" t="s">
        <v>45</v>
      </c>
      <c r="X233" s="50" t="str">
        <f>Data!T224</f>
        <v>-</v>
      </c>
      <c r="Y233" s="50" t="str">
        <f>Data!U224</f>
        <v>-</v>
      </c>
      <c r="Z233" s="50" t="str">
        <f>Data!V224</f>
        <v>-</v>
      </c>
    </row>
    <row r="234" spans="1:26" ht="15" hidden="1" customHeight="1" outlineLevel="2">
      <c r="A234" s="46" t="s">
        <v>44</v>
      </c>
      <c r="B234" s="46">
        <f>INDEX('Listor_utökad spend'!$C$2:$C$7,MATCH('Input-inköpta varor o tjänster'!$K$13,LFUindelning,0))</f>
        <v>123</v>
      </c>
      <c r="C234" s="36">
        <f t="shared" si="28"/>
        <v>3</v>
      </c>
      <c r="D234" s="46" t="b">
        <f t="shared" si="29"/>
        <v>1</v>
      </c>
      <c r="E234" s="46" t="str">
        <f t="shared" si="30"/>
        <v>6</v>
      </c>
      <c r="F234" s="46" t="str">
        <f t="shared" si="31"/>
        <v>6.1</v>
      </c>
      <c r="G234" s="46" t="str">
        <f t="shared" si="32"/>
        <v>6.1.1</v>
      </c>
      <c r="I234" s="20">
        <f t="shared" si="33"/>
        <v>-1</v>
      </c>
      <c r="J234" s="52" t="s">
        <v>253</v>
      </c>
      <c r="K234" s="47"/>
      <c r="L234" s="47"/>
      <c r="M234" s="47"/>
      <c r="O234" s="48" t="str">
        <f>IFERROR(INDEX(Utsläppsfaktorer!E:E,MATCH(CONCATENATE($J$1,$J$11,$J234),Utsläppsfaktorer!$A:$A,0)),"-")</f>
        <v>kg CO2e/SEK</v>
      </c>
      <c r="P234" s="48">
        <f>IFERROR(INDEX(Utsläppsfaktorer!F:F,MATCH(CONCATENATE($J$1,$J$11,$J234),Utsläppsfaktorer!$A:$A,0)),"-")</f>
        <v>0</v>
      </c>
      <c r="Q234" s="48">
        <f>IFERROR(INDEX(Utsläppsfaktorer!G:G,MATCH(CONCATENATE($J$1,$J$11,$J234),Utsläppsfaktorer!$A:$A,0)),"-")</f>
        <v>0</v>
      </c>
      <c r="R234" s="48">
        <f>IFERROR(INDEX(Utsläppsfaktorer!H:H,MATCH(CONCATENATE($J$1,$J$11,$J234),Utsläppsfaktorer!$A:$A,0)),"-")</f>
        <v>3.2073558475253457E-2</v>
      </c>
      <c r="S234" s="47"/>
      <c r="T234" s="47"/>
      <c r="U234" s="47"/>
      <c r="V234" s="49" t="str">
        <f t="shared" si="34"/>
        <v/>
      </c>
      <c r="W234" s="48" t="s">
        <v>45</v>
      </c>
      <c r="X234" s="50" t="str">
        <f>Data!T225</f>
        <v>-</v>
      </c>
      <c r="Y234" s="50" t="str">
        <f>Data!U225</f>
        <v>-</v>
      </c>
      <c r="Z234" s="50" t="str">
        <f>Data!V225</f>
        <v>-</v>
      </c>
    </row>
    <row r="235" spans="1:26" ht="15" hidden="1" customHeight="1" outlineLevel="2">
      <c r="A235" s="46" t="s">
        <v>44</v>
      </c>
      <c r="B235" s="46">
        <f>INDEX('Listor_utökad spend'!$C$2:$C$7,MATCH('Input-inköpta varor o tjänster'!$K$13,LFUindelning,0))</f>
        <v>123</v>
      </c>
      <c r="C235" s="36">
        <f t="shared" si="28"/>
        <v>3</v>
      </c>
      <c r="D235" s="46" t="b">
        <f t="shared" si="29"/>
        <v>1</v>
      </c>
      <c r="E235" s="46" t="str">
        <f t="shared" si="30"/>
        <v>6</v>
      </c>
      <c r="F235" s="46" t="str">
        <f t="shared" si="31"/>
        <v>6.1</v>
      </c>
      <c r="G235" s="46" t="str">
        <f t="shared" si="32"/>
        <v>6.1.99</v>
      </c>
      <c r="I235" s="20">
        <f t="shared" si="33"/>
        <v>-1</v>
      </c>
      <c r="J235" s="52" t="s">
        <v>254</v>
      </c>
      <c r="K235" s="47"/>
      <c r="L235" s="47"/>
      <c r="M235" s="47"/>
      <c r="O235" s="48" t="str">
        <f>IFERROR(INDEX(Utsläppsfaktorer!E:E,MATCH(CONCATENATE($J$1,$J$11,$J235),Utsläppsfaktorer!$A:$A,0)),"-")</f>
        <v>kg CO2e/SEK</v>
      </c>
      <c r="P235" s="48">
        <f>IFERROR(INDEX(Utsläppsfaktorer!F:F,MATCH(CONCATENATE($J$1,$J$11,$J235),Utsläppsfaktorer!$A:$A,0)),"-")</f>
        <v>0</v>
      </c>
      <c r="Q235" s="48">
        <f>IFERROR(INDEX(Utsläppsfaktorer!G:G,MATCH(CONCATENATE($J$1,$J$11,$J235),Utsläppsfaktorer!$A:$A,0)),"-")</f>
        <v>0</v>
      </c>
      <c r="R235" s="48">
        <f>IFERROR(INDEX(Utsläppsfaktorer!H:H,MATCH(CONCATENATE($J$1,$J$11,$J235),Utsläppsfaktorer!$A:$A,0)),"-")</f>
        <v>5.6833552774632555E-2</v>
      </c>
      <c r="S235" s="47"/>
      <c r="T235" s="47"/>
      <c r="U235" s="47"/>
      <c r="V235" s="49" t="str">
        <f t="shared" si="34"/>
        <v/>
      </c>
      <c r="W235" s="48" t="s">
        <v>45</v>
      </c>
      <c r="X235" s="50" t="str">
        <f>Data!T226</f>
        <v>-</v>
      </c>
      <c r="Y235" s="50" t="str">
        <f>Data!U226</f>
        <v>-</v>
      </c>
      <c r="Z235" s="50" t="str">
        <f>Data!V226</f>
        <v>-</v>
      </c>
    </row>
    <row r="236" spans="1:26" ht="15" hidden="1" customHeight="1" outlineLevel="1">
      <c r="A236" s="46" t="s">
        <v>44</v>
      </c>
      <c r="B236" s="46">
        <f>INDEX('Listor_utökad spend'!$C$2:$C$7,MATCH('Input-inköpta varor o tjänster'!$K$13,LFUindelning,0))</f>
        <v>123</v>
      </c>
      <c r="C236" s="36">
        <f t="shared" si="28"/>
        <v>2</v>
      </c>
      <c r="D236" s="46" t="b">
        <f t="shared" si="29"/>
        <v>1</v>
      </c>
      <c r="E236" s="46" t="str">
        <f t="shared" si="30"/>
        <v>6</v>
      </c>
      <c r="F236" s="46" t="str">
        <f t="shared" si="31"/>
        <v>6.2</v>
      </c>
      <c r="G236" s="46" t="str">
        <f t="shared" si="32"/>
        <v>6.2</v>
      </c>
      <c r="I236" s="20">
        <f t="shared" si="33"/>
        <v>-1</v>
      </c>
      <c r="J236" s="51" t="s">
        <v>255</v>
      </c>
      <c r="K236" s="47"/>
      <c r="L236" s="47"/>
      <c r="M236" s="47"/>
      <c r="O236" s="48" t="str">
        <f>IFERROR(INDEX(Utsläppsfaktorer!E:E,MATCH(CONCATENATE($J$1,$J$11,$J236),Utsläppsfaktorer!$A:$A,0)),"-")</f>
        <v>kg CO2e/SEK</v>
      </c>
      <c r="P236" s="48">
        <f>IFERROR(INDEX(Utsläppsfaktorer!F:F,MATCH(CONCATENATE($J$1,$J$11,$J236),Utsläppsfaktorer!$A:$A,0)),"-")</f>
        <v>0</v>
      </c>
      <c r="Q236" s="48">
        <f>IFERROR(INDEX(Utsläppsfaktorer!G:G,MATCH(CONCATENATE($J$1,$J$11,$J236),Utsläppsfaktorer!$A:$A,0)),"-")</f>
        <v>0</v>
      </c>
      <c r="R236" s="48">
        <f>IFERROR(INDEX(Utsläppsfaktorer!H:H,MATCH(CONCATENATE($J$1,$J$11,$J236),Utsläppsfaktorer!$A:$A,0)),"-")</f>
        <v>3.6737520468286537E-2</v>
      </c>
      <c r="S236" s="47"/>
      <c r="T236" s="47"/>
      <c r="U236" s="47"/>
      <c r="V236" s="49" t="str">
        <f t="shared" si="34"/>
        <v/>
      </c>
      <c r="W236" s="48" t="s">
        <v>45</v>
      </c>
      <c r="X236" s="50" t="str">
        <f>Data!T227</f>
        <v>-</v>
      </c>
      <c r="Y236" s="50" t="str">
        <f>Data!U227</f>
        <v>-</v>
      </c>
      <c r="Z236" s="50" t="str">
        <f>Data!V227</f>
        <v>-</v>
      </c>
    </row>
    <row r="237" spans="1:26" ht="15" hidden="1" customHeight="1" outlineLevel="2">
      <c r="A237" s="46" t="s">
        <v>44</v>
      </c>
      <c r="B237" s="46">
        <f>INDEX('Listor_utökad spend'!$C$2:$C$7,MATCH('Input-inköpta varor o tjänster'!$K$13,LFUindelning,0))</f>
        <v>123</v>
      </c>
      <c r="C237" s="36">
        <f t="shared" si="28"/>
        <v>3</v>
      </c>
      <c r="D237" s="46" t="b">
        <f t="shared" si="29"/>
        <v>1</v>
      </c>
      <c r="E237" s="46" t="str">
        <f t="shared" si="30"/>
        <v>6</v>
      </c>
      <c r="F237" s="46" t="str">
        <f t="shared" si="31"/>
        <v>6.2</v>
      </c>
      <c r="G237" s="46" t="str">
        <f t="shared" si="32"/>
        <v>6.2.1</v>
      </c>
      <c r="I237" s="20">
        <f t="shared" si="33"/>
        <v>-1</v>
      </c>
      <c r="J237" s="52" t="s">
        <v>256</v>
      </c>
      <c r="K237" s="47"/>
      <c r="L237" s="47"/>
      <c r="M237" s="47"/>
      <c r="O237" s="48" t="str">
        <f>IFERROR(INDEX(Utsläppsfaktorer!E:E,MATCH(CONCATENATE($J$1,$J$11,$J237),Utsläppsfaktorer!$A:$A,0)),"-")</f>
        <v>kg CO2e/SEK</v>
      </c>
      <c r="P237" s="48">
        <f>IFERROR(INDEX(Utsläppsfaktorer!F:F,MATCH(CONCATENATE($J$1,$J$11,$J237),Utsläppsfaktorer!$A:$A,0)),"-")</f>
        <v>0</v>
      </c>
      <c r="Q237" s="48">
        <f>IFERROR(INDEX(Utsläppsfaktorer!G:G,MATCH(CONCATENATE($J$1,$J$11,$J237),Utsläppsfaktorer!$A:$A,0)),"-")</f>
        <v>0</v>
      </c>
      <c r="R237" s="48">
        <f>IFERROR(INDEX(Utsläppsfaktorer!H:H,MATCH(CONCATENATE($J$1,$J$11,$J237),Utsläppsfaktorer!$A:$A,0)),"-")</f>
        <v>6.3879532474494655E-2</v>
      </c>
      <c r="S237" s="47"/>
      <c r="T237" s="47"/>
      <c r="U237" s="47"/>
      <c r="V237" s="49" t="str">
        <f t="shared" si="34"/>
        <v/>
      </c>
      <c r="W237" s="48" t="s">
        <v>45</v>
      </c>
      <c r="X237" s="50" t="str">
        <f>Data!T228</f>
        <v>-</v>
      </c>
      <c r="Y237" s="50" t="str">
        <f>Data!U228</f>
        <v>-</v>
      </c>
      <c r="Z237" s="50" t="str">
        <f>Data!V228</f>
        <v>-</v>
      </c>
    </row>
    <row r="238" spans="1:26" ht="15" hidden="1" customHeight="1" outlineLevel="2">
      <c r="A238" s="46" t="s">
        <v>44</v>
      </c>
      <c r="B238" s="46">
        <f>INDEX('Listor_utökad spend'!$C$2:$C$7,MATCH('Input-inköpta varor o tjänster'!$K$13,LFUindelning,0))</f>
        <v>123</v>
      </c>
      <c r="C238" s="36">
        <f t="shared" si="28"/>
        <v>3</v>
      </c>
      <c r="D238" s="46" t="b">
        <f t="shared" si="29"/>
        <v>1</v>
      </c>
      <c r="E238" s="46" t="str">
        <f t="shared" si="30"/>
        <v>6</v>
      </c>
      <c r="F238" s="46" t="str">
        <f t="shared" si="31"/>
        <v>6.2</v>
      </c>
      <c r="G238" s="46" t="str">
        <f t="shared" si="32"/>
        <v>6.2.99</v>
      </c>
      <c r="I238" s="20">
        <f t="shared" si="33"/>
        <v>-1</v>
      </c>
      <c r="J238" s="52" t="s">
        <v>257</v>
      </c>
      <c r="K238" s="47"/>
      <c r="L238" s="47"/>
      <c r="M238" s="47"/>
      <c r="O238" s="48" t="str">
        <f>IFERROR(INDEX(Utsläppsfaktorer!E:E,MATCH(CONCATENATE($J$1,$J$11,$J238),Utsläppsfaktorer!$A:$A,0)),"-")</f>
        <v>kg CO2e/SEK</v>
      </c>
      <c r="P238" s="48">
        <f>IFERROR(INDEX(Utsläppsfaktorer!F:F,MATCH(CONCATENATE($J$1,$J$11,$J238),Utsläppsfaktorer!$A:$A,0)),"-")</f>
        <v>0</v>
      </c>
      <c r="Q238" s="48">
        <f>IFERROR(INDEX(Utsläppsfaktorer!G:G,MATCH(CONCATENATE($J$1,$J$11,$J238),Utsläppsfaktorer!$A:$A,0)),"-")</f>
        <v>0</v>
      </c>
      <c r="R238" s="48">
        <f>IFERROR(INDEX(Utsläppsfaktorer!H:H,MATCH(CONCATENATE($J$1,$J$11,$J238),Utsläppsfaktorer!$A:$A,0)),"-")</f>
        <v>9.5955084620784198E-3</v>
      </c>
      <c r="S238" s="47"/>
      <c r="T238" s="47"/>
      <c r="U238" s="47"/>
      <c r="V238" s="49" t="str">
        <f t="shared" si="34"/>
        <v/>
      </c>
      <c r="W238" s="48" t="s">
        <v>45</v>
      </c>
      <c r="X238" s="50" t="str">
        <f>Data!T229</f>
        <v>-</v>
      </c>
      <c r="Y238" s="50" t="str">
        <f>Data!U229</f>
        <v>-</v>
      </c>
      <c r="Z238" s="50" t="str">
        <f>Data!V229</f>
        <v>-</v>
      </c>
    </row>
    <row r="239" spans="1:26" ht="15" hidden="1" customHeight="1" outlineLevel="1">
      <c r="A239" s="46" t="s">
        <v>44</v>
      </c>
      <c r="B239" s="46">
        <f>INDEX('Listor_utökad spend'!$C$2:$C$7,MATCH('Input-inköpta varor o tjänster'!$K$13,LFUindelning,0))</f>
        <v>123</v>
      </c>
      <c r="C239" s="36">
        <f t="shared" si="28"/>
        <v>2</v>
      </c>
      <c r="D239" s="46" t="b">
        <f t="shared" si="29"/>
        <v>1</v>
      </c>
      <c r="E239" s="46" t="str">
        <f t="shared" si="30"/>
        <v>6</v>
      </c>
      <c r="F239" s="46" t="str">
        <f t="shared" si="31"/>
        <v>6.3</v>
      </c>
      <c r="G239" s="46" t="str">
        <f t="shared" si="32"/>
        <v>6.3</v>
      </c>
      <c r="I239" s="20">
        <f t="shared" si="33"/>
        <v>-1</v>
      </c>
      <c r="J239" s="51" t="s">
        <v>258</v>
      </c>
      <c r="K239" s="47"/>
      <c r="L239" s="47"/>
      <c r="M239" s="47"/>
      <c r="O239" s="48" t="str">
        <f>IFERROR(INDEX(Utsläppsfaktorer!E:E,MATCH(CONCATENATE($J$1,$J$11,$J239),Utsläppsfaktorer!$A:$A,0)),"-")</f>
        <v>kg CO2e/SEK</v>
      </c>
      <c r="P239" s="48">
        <f>IFERROR(INDEX(Utsläppsfaktorer!F:F,MATCH(CONCATENATE($J$1,$J$11,$J239),Utsläppsfaktorer!$A:$A,0)),"-")</f>
        <v>0</v>
      </c>
      <c r="Q239" s="48">
        <f>IFERROR(INDEX(Utsläppsfaktorer!G:G,MATCH(CONCATENATE($J$1,$J$11,$J239),Utsläppsfaktorer!$A:$A,0)),"-")</f>
        <v>0</v>
      </c>
      <c r="R239" s="48">
        <f>IFERROR(INDEX(Utsläppsfaktorer!H:H,MATCH(CONCATENATE($J$1,$J$11,$J239),Utsläppsfaktorer!$A:$A,0)),"-")</f>
        <v>9.6553890564542756E-3</v>
      </c>
      <c r="S239" s="47"/>
      <c r="T239" s="47"/>
      <c r="U239" s="47"/>
      <c r="V239" s="49" t="str">
        <f t="shared" si="34"/>
        <v/>
      </c>
      <c r="W239" s="48" t="s">
        <v>45</v>
      </c>
      <c r="X239" s="50" t="str">
        <f>Data!T230</f>
        <v>-</v>
      </c>
      <c r="Y239" s="50" t="str">
        <f>Data!U230</f>
        <v>-</v>
      </c>
      <c r="Z239" s="50" t="str">
        <f>Data!V230</f>
        <v>-</v>
      </c>
    </row>
    <row r="240" spans="1:26" ht="15" hidden="1" customHeight="1" outlineLevel="2">
      <c r="A240" s="46" t="s">
        <v>44</v>
      </c>
      <c r="B240" s="46">
        <f>INDEX('Listor_utökad spend'!$C$2:$C$7,MATCH('Input-inköpta varor o tjänster'!$K$13,LFUindelning,0))</f>
        <v>123</v>
      </c>
      <c r="C240" s="36">
        <f t="shared" si="28"/>
        <v>3</v>
      </c>
      <c r="D240" s="46" t="b">
        <f t="shared" si="29"/>
        <v>1</v>
      </c>
      <c r="E240" s="46" t="str">
        <f t="shared" si="30"/>
        <v>6</v>
      </c>
      <c r="F240" s="46" t="str">
        <f t="shared" si="31"/>
        <v>6.3</v>
      </c>
      <c r="G240" s="46" t="str">
        <f t="shared" si="32"/>
        <v>6.3.1</v>
      </c>
      <c r="I240" s="20">
        <f t="shared" si="33"/>
        <v>-1</v>
      </c>
      <c r="J240" s="52" t="s">
        <v>259</v>
      </c>
      <c r="K240" s="47"/>
      <c r="L240" s="47"/>
      <c r="M240" s="47"/>
      <c r="O240" s="48" t="str">
        <f>IFERROR(INDEX(Utsläppsfaktorer!E:E,MATCH(CONCATENATE($J$1,$J$11,$J240),Utsläppsfaktorer!$A:$A,0)),"-")</f>
        <v>kg CO2e/SEK</v>
      </c>
      <c r="P240" s="48">
        <f>IFERROR(INDEX(Utsläppsfaktorer!F:F,MATCH(CONCATENATE($J$1,$J$11,$J240),Utsläppsfaktorer!$A:$A,0)),"-")</f>
        <v>0</v>
      </c>
      <c r="Q240" s="48">
        <f>IFERROR(INDEX(Utsläppsfaktorer!G:G,MATCH(CONCATENATE($J$1,$J$11,$J240),Utsläppsfaktorer!$A:$A,0)),"-")</f>
        <v>0</v>
      </c>
      <c r="R240" s="48">
        <f>IFERROR(INDEX(Utsläppsfaktorer!H:H,MATCH(CONCATENATE($J$1,$J$11,$J240),Utsläppsfaktorer!$A:$A,0)),"-")</f>
        <v>6.7858360793684736E-3</v>
      </c>
      <c r="S240" s="47"/>
      <c r="T240" s="47"/>
      <c r="U240" s="47"/>
      <c r="V240" s="49" t="str">
        <f t="shared" si="34"/>
        <v/>
      </c>
      <c r="W240" s="48" t="s">
        <v>45</v>
      </c>
      <c r="X240" s="50" t="str">
        <f>Data!T231</f>
        <v>-</v>
      </c>
      <c r="Y240" s="50" t="str">
        <f>Data!U231</f>
        <v>-</v>
      </c>
      <c r="Z240" s="50" t="str">
        <f>Data!V231</f>
        <v>-</v>
      </c>
    </row>
    <row r="241" spans="1:26" ht="15" hidden="1" customHeight="1" outlineLevel="2">
      <c r="A241" s="46" t="s">
        <v>44</v>
      </c>
      <c r="B241" s="46">
        <f>INDEX('Listor_utökad spend'!$C$2:$C$7,MATCH('Input-inköpta varor o tjänster'!$K$13,LFUindelning,0))</f>
        <v>123</v>
      </c>
      <c r="C241" s="36">
        <f t="shared" si="28"/>
        <v>3</v>
      </c>
      <c r="D241" s="46" t="b">
        <f t="shared" si="29"/>
        <v>1</v>
      </c>
      <c r="E241" s="46" t="str">
        <f t="shared" si="30"/>
        <v>6</v>
      </c>
      <c r="F241" s="46" t="str">
        <f t="shared" si="31"/>
        <v>6.3</v>
      </c>
      <c r="G241" s="46" t="str">
        <f t="shared" si="32"/>
        <v>6.3.99</v>
      </c>
      <c r="I241" s="20">
        <f t="shared" si="33"/>
        <v>-1</v>
      </c>
      <c r="J241" s="52" t="s">
        <v>260</v>
      </c>
      <c r="K241" s="47"/>
      <c r="L241" s="47"/>
      <c r="M241" s="47"/>
      <c r="O241" s="48" t="str">
        <f>IFERROR(INDEX(Utsläppsfaktorer!E:E,MATCH(CONCATENATE($J$1,$J$11,$J241),Utsläppsfaktorer!$A:$A,0)),"-")</f>
        <v>kg CO2e/SEK</v>
      </c>
      <c r="P241" s="48">
        <f>IFERROR(INDEX(Utsläppsfaktorer!F:F,MATCH(CONCATENATE($J$1,$J$11,$J241),Utsläppsfaktorer!$A:$A,0)),"-")</f>
        <v>0</v>
      </c>
      <c r="Q241" s="48">
        <f>IFERROR(INDEX(Utsläppsfaktorer!G:G,MATCH(CONCATENATE($J$1,$J$11,$J241),Utsläppsfaktorer!$A:$A,0)),"-")</f>
        <v>0</v>
      </c>
      <c r="R241" s="48">
        <f>IFERROR(INDEX(Utsläppsfaktorer!H:H,MATCH(CONCATENATE($J$1,$J$11,$J241),Utsläppsfaktorer!$A:$A,0)),"-")</f>
        <v>1.2524942033540076E-2</v>
      </c>
      <c r="S241" s="47"/>
      <c r="T241" s="47"/>
      <c r="U241" s="47"/>
      <c r="V241" s="49" t="str">
        <f t="shared" si="34"/>
        <v/>
      </c>
      <c r="W241" s="48" t="s">
        <v>45</v>
      </c>
      <c r="X241" s="50" t="str">
        <f>Data!T232</f>
        <v>-</v>
      </c>
      <c r="Y241" s="50" t="str">
        <f>Data!U232</f>
        <v>-</v>
      </c>
      <c r="Z241" s="50" t="str">
        <f>Data!V232</f>
        <v>-</v>
      </c>
    </row>
    <row r="242" spans="1:26" ht="15" hidden="1" customHeight="1" outlineLevel="1">
      <c r="A242" s="46" t="s">
        <v>44</v>
      </c>
      <c r="B242" s="46">
        <f>INDEX('Listor_utökad spend'!$C$2:$C$7,MATCH('Input-inköpta varor o tjänster'!$K$13,LFUindelning,0))</f>
        <v>123</v>
      </c>
      <c r="C242" s="36">
        <f t="shared" si="28"/>
        <v>2</v>
      </c>
      <c r="D242" s="46" t="b">
        <f t="shared" si="29"/>
        <v>1</v>
      </c>
      <c r="E242" s="46" t="str">
        <f t="shared" si="30"/>
        <v>6</v>
      </c>
      <c r="F242" s="46" t="str">
        <f t="shared" si="31"/>
        <v>6.4</v>
      </c>
      <c r="G242" s="46" t="str">
        <f t="shared" si="32"/>
        <v>6.4</v>
      </c>
      <c r="I242" s="20">
        <f t="shared" si="33"/>
        <v>-1</v>
      </c>
      <c r="J242" s="51" t="s">
        <v>261</v>
      </c>
      <c r="K242" s="47"/>
      <c r="L242" s="47"/>
      <c r="M242" s="47"/>
      <c r="O242" s="48" t="str">
        <f>IFERROR(INDEX(Utsläppsfaktorer!E:E,MATCH(CONCATENATE($J$1,$J$11,$J242),Utsläppsfaktorer!$A:$A,0)),"-")</f>
        <v>kg CO2e/SEK</v>
      </c>
      <c r="P242" s="48">
        <f>IFERROR(INDEX(Utsläppsfaktorer!F:F,MATCH(CONCATENATE($J$1,$J$11,$J242),Utsläppsfaktorer!$A:$A,0)),"-")</f>
        <v>0</v>
      </c>
      <c r="Q242" s="48">
        <f>IFERROR(INDEX(Utsläppsfaktorer!G:G,MATCH(CONCATENATE($J$1,$J$11,$J242),Utsläppsfaktorer!$A:$A,0)),"-")</f>
        <v>0</v>
      </c>
      <c r="R242" s="48">
        <f>IFERROR(INDEX(Utsläppsfaktorer!H:H,MATCH(CONCATENATE($J$1,$J$11,$J242),Utsläppsfaktorer!$A:$A,0)),"-")</f>
        <v>1.0161361378764661E-2</v>
      </c>
      <c r="S242" s="47"/>
      <c r="T242" s="47"/>
      <c r="U242" s="47"/>
      <c r="V242" s="49" t="str">
        <f t="shared" si="34"/>
        <v/>
      </c>
      <c r="W242" s="48" t="s">
        <v>45</v>
      </c>
      <c r="X242" s="50" t="str">
        <f>Data!T233</f>
        <v>-</v>
      </c>
      <c r="Y242" s="50" t="str">
        <f>Data!U233</f>
        <v>-</v>
      </c>
      <c r="Z242" s="50" t="str">
        <f>Data!V233</f>
        <v>-</v>
      </c>
    </row>
    <row r="243" spans="1:26" ht="15" hidden="1" customHeight="1" outlineLevel="1">
      <c r="A243" s="46" t="s">
        <v>44</v>
      </c>
      <c r="B243" s="46">
        <f>INDEX('Listor_utökad spend'!$C$2:$C$7,MATCH('Input-inköpta varor o tjänster'!$K$13,LFUindelning,0))</f>
        <v>123</v>
      </c>
      <c r="C243" s="36">
        <f t="shared" si="28"/>
        <v>2</v>
      </c>
      <c r="D243" s="46" t="b">
        <f t="shared" si="29"/>
        <v>1</v>
      </c>
      <c r="E243" s="46" t="str">
        <f t="shared" si="30"/>
        <v>6</v>
      </c>
      <c r="F243" s="46" t="str">
        <f t="shared" si="31"/>
        <v>6.5</v>
      </c>
      <c r="G243" s="46" t="str">
        <f t="shared" si="32"/>
        <v>6.5</v>
      </c>
      <c r="I243" s="20">
        <f t="shared" si="33"/>
        <v>-1</v>
      </c>
      <c r="J243" s="51" t="s">
        <v>262</v>
      </c>
      <c r="K243" s="47"/>
      <c r="L243" s="47"/>
      <c r="M243" s="47"/>
      <c r="O243" s="48" t="str">
        <f>IFERROR(INDEX(Utsläppsfaktorer!E:E,MATCH(CONCATENATE($J$1,$J$11,$J243),Utsläppsfaktorer!$A:$A,0)),"-")</f>
        <v>kg CO2e/SEK</v>
      </c>
      <c r="P243" s="48">
        <f>IFERROR(INDEX(Utsläppsfaktorer!F:F,MATCH(CONCATENATE($J$1,$J$11,$J243),Utsläppsfaktorer!$A:$A,0)),"-")</f>
        <v>0</v>
      </c>
      <c r="Q243" s="48">
        <f>IFERROR(INDEX(Utsläppsfaktorer!G:G,MATCH(CONCATENATE($J$1,$J$11,$J243),Utsläppsfaktorer!$A:$A,0)),"-")</f>
        <v>0</v>
      </c>
      <c r="R243" s="48">
        <f>IFERROR(INDEX(Utsläppsfaktorer!H:H,MATCH(CONCATENATE($J$1,$J$11,$J243),Utsläppsfaktorer!$A:$A,0)),"-")</f>
        <v>2.5914934436073404E-2</v>
      </c>
      <c r="S243" s="47"/>
      <c r="T243" s="47"/>
      <c r="U243" s="47"/>
      <c r="V243" s="49" t="str">
        <f t="shared" si="34"/>
        <v/>
      </c>
      <c r="W243" s="48" t="s">
        <v>45</v>
      </c>
      <c r="X243" s="50" t="str">
        <f>Data!T234</f>
        <v>-</v>
      </c>
      <c r="Y243" s="50" t="str">
        <f>Data!U234</f>
        <v>-</v>
      </c>
      <c r="Z243" s="50" t="str">
        <f>Data!V234</f>
        <v>-</v>
      </c>
    </row>
    <row r="244" spans="1:26" ht="18.75" hidden="1" customHeight="1" outlineLevel="2">
      <c r="A244" s="46" t="s">
        <v>44</v>
      </c>
      <c r="B244" s="46">
        <f>INDEX('Listor_utökad spend'!$C$2:$C$7,MATCH('Input-inköpta varor o tjänster'!$K$13,LFUindelning,0))</f>
        <v>123</v>
      </c>
      <c r="C244" s="36">
        <f t="shared" si="28"/>
        <v>3</v>
      </c>
      <c r="D244" s="46" t="b">
        <f t="shared" si="29"/>
        <v>1</v>
      </c>
      <c r="E244" s="46" t="str">
        <f t="shared" si="30"/>
        <v>6</v>
      </c>
      <c r="F244" s="46" t="str">
        <f t="shared" si="31"/>
        <v>6.5</v>
      </c>
      <c r="G244" s="46" t="str">
        <f t="shared" si="32"/>
        <v>6.5.1</v>
      </c>
      <c r="I244" s="20">
        <f t="shared" si="33"/>
        <v>-1</v>
      </c>
      <c r="J244" s="52" t="s">
        <v>263</v>
      </c>
      <c r="K244" s="47"/>
      <c r="L244" s="47"/>
      <c r="M244" s="47"/>
      <c r="O244" s="48" t="str">
        <f>IFERROR(INDEX(Utsläppsfaktorer!E:E,MATCH(CONCATENATE($J$1,$J$11,$J244),Utsläppsfaktorer!$A:$A,0)),"-")</f>
        <v>kg CO2e/SEK</v>
      </c>
      <c r="P244" s="48">
        <f>IFERROR(INDEX(Utsläppsfaktorer!F:F,MATCH(CONCATENATE($J$1,$J$11,$J244),Utsläppsfaktorer!$A:$A,0)),"-")</f>
        <v>0</v>
      </c>
      <c r="Q244" s="48">
        <f>IFERROR(INDEX(Utsläppsfaktorer!G:G,MATCH(CONCATENATE($J$1,$J$11,$J244),Utsläppsfaktorer!$A:$A,0)),"-")</f>
        <v>0</v>
      </c>
      <c r="R244" s="48">
        <f>IFERROR(INDEX(Utsläppsfaktorer!H:H,MATCH(CONCATENATE($J$1,$J$11,$J244),Utsläppsfaktorer!$A:$A,0)),"-")</f>
        <v>8.2075202558427821E-3</v>
      </c>
      <c r="S244" s="47"/>
      <c r="T244" s="47"/>
      <c r="U244" s="47"/>
      <c r="V244" s="49" t="str">
        <f t="shared" si="34"/>
        <v/>
      </c>
      <c r="W244" s="48" t="s">
        <v>45</v>
      </c>
      <c r="X244" s="50" t="str">
        <f>Data!T235</f>
        <v>-</v>
      </c>
      <c r="Y244" s="50" t="str">
        <f>Data!U235</f>
        <v>-</v>
      </c>
      <c r="Z244" s="50" t="str">
        <f>Data!V235</f>
        <v>-</v>
      </c>
    </row>
    <row r="245" spans="1:26" ht="15" hidden="1" customHeight="1" outlineLevel="2">
      <c r="A245" s="46" t="s">
        <v>44</v>
      </c>
      <c r="B245" s="46">
        <f>INDEX('Listor_utökad spend'!$C$2:$C$7,MATCH('Input-inköpta varor o tjänster'!$K$13,LFUindelning,0))</f>
        <v>123</v>
      </c>
      <c r="C245" s="36">
        <f t="shared" si="28"/>
        <v>3</v>
      </c>
      <c r="D245" s="46" t="b">
        <f t="shared" si="29"/>
        <v>1</v>
      </c>
      <c r="E245" s="46" t="str">
        <f t="shared" si="30"/>
        <v>6</v>
      </c>
      <c r="F245" s="46" t="str">
        <f t="shared" si="31"/>
        <v>6.5</v>
      </c>
      <c r="G245" s="46" t="str">
        <f t="shared" si="32"/>
        <v>6.5.2</v>
      </c>
      <c r="I245" s="20">
        <f t="shared" si="33"/>
        <v>-1</v>
      </c>
      <c r="J245" s="52" t="s">
        <v>264</v>
      </c>
      <c r="K245" s="47"/>
      <c r="L245" s="47"/>
      <c r="M245" s="47"/>
      <c r="O245" s="48" t="str">
        <f>IFERROR(INDEX(Utsläppsfaktorer!E:E,MATCH(CONCATENATE($J$1,$J$11,$J245),Utsläppsfaktorer!$A:$A,0)),"-")</f>
        <v>kg CO2e/SEK</v>
      </c>
      <c r="P245" s="48">
        <f>IFERROR(INDEX(Utsläppsfaktorer!F:F,MATCH(CONCATENATE($J$1,$J$11,$J245),Utsläppsfaktorer!$A:$A,0)),"-")</f>
        <v>0</v>
      </c>
      <c r="Q245" s="48">
        <f>IFERROR(INDEX(Utsläppsfaktorer!G:G,MATCH(CONCATENATE($J$1,$J$11,$J245),Utsläppsfaktorer!$A:$A,0)),"-")</f>
        <v>0</v>
      </c>
      <c r="R245" s="48">
        <f>IFERROR(INDEX(Utsläppsfaktorer!H:H,MATCH(CONCATENATE($J$1,$J$11,$J245),Utsläppsfaktorer!$A:$A,0)),"-")</f>
        <v>2.0791195708571051E-2</v>
      </c>
      <c r="S245" s="47"/>
      <c r="T245" s="47"/>
      <c r="U245" s="47"/>
      <c r="V245" s="49" t="str">
        <f t="shared" si="34"/>
        <v/>
      </c>
      <c r="W245" s="48" t="s">
        <v>45</v>
      </c>
      <c r="X245" s="50" t="str">
        <f>Data!T236</f>
        <v>-</v>
      </c>
      <c r="Y245" s="50" t="str">
        <f>Data!U236</f>
        <v>-</v>
      </c>
      <c r="Z245" s="50" t="str">
        <f>Data!V236</f>
        <v>-</v>
      </c>
    </row>
    <row r="246" spans="1:26" ht="15" hidden="1" customHeight="1" outlineLevel="1">
      <c r="A246" s="46" t="s">
        <v>44</v>
      </c>
      <c r="B246" s="46">
        <f>INDEX('Listor_utökad spend'!$C$2:$C$7,MATCH('Input-inköpta varor o tjänster'!$K$13,LFUindelning,0))</f>
        <v>123</v>
      </c>
      <c r="C246" s="36">
        <f t="shared" si="28"/>
        <v>2</v>
      </c>
      <c r="D246" s="46" t="b">
        <f t="shared" si="29"/>
        <v>1</v>
      </c>
      <c r="E246" s="46" t="str">
        <f t="shared" si="30"/>
        <v>6</v>
      </c>
      <c r="F246" s="46" t="str">
        <f t="shared" si="31"/>
        <v>6.6</v>
      </c>
      <c r="G246" s="46" t="str">
        <f t="shared" si="32"/>
        <v>6.6</v>
      </c>
      <c r="I246" s="20">
        <f t="shared" si="33"/>
        <v>-1</v>
      </c>
      <c r="J246" s="51" t="s">
        <v>265</v>
      </c>
      <c r="K246" s="47"/>
      <c r="L246" s="47"/>
      <c r="M246" s="47"/>
      <c r="O246" s="48" t="str">
        <f>IFERROR(INDEX(Utsläppsfaktorer!E:E,MATCH(CONCATENATE($J$1,$J$11,$J246),Utsläppsfaktorer!$A:$A,0)),"-")</f>
        <v>kg CO2e/SEK</v>
      </c>
      <c r="P246" s="48">
        <f>IFERROR(INDEX(Utsläppsfaktorer!F:F,MATCH(CONCATENATE($J$1,$J$11,$J246),Utsläppsfaktorer!$A:$A,0)),"-")</f>
        <v>0</v>
      </c>
      <c r="Q246" s="48">
        <f>IFERROR(INDEX(Utsläppsfaktorer!G:G,MATCH(CONCATENATE($J$1,$J$11,$J246),Utsläppsfaktorer!$A:$A,0)),"-")</f>
        <v>0</v>
      </c>
      <c r="R246" s="48">
        <f>IFERROR(INDEX(Utsläppsfaktorer!H:H,MATCH(CONCATENATE($J$1,$J$11,$J246),Utsläppsfaktorer!$A:$A,0)),"-")</f>
        <v>2.9498935658251429E-2</v>
      </c>
      <c r="S246" s="47"/>
      <c r="T246" s="47"/>
      <c r="U246" s="47"/>
      <c r="V246" s="49" t="str">
        <f t="shared" si="34"/>
        <v/>
      </c>
      <c r="W246" s="48" t="s">
        <v>45</v>
      </c>
      <c r="X246" s="50" t="str">
        <f>Data!T237</f>
        <v>-</v>
      </c>
      <c r="Y246" s="50" t="str">
        <f>Data!U237</f>
        <v>-</v>
      </c>
      <c r="Z246" s="50" t="str">
        <f>Data!V237</f>
        <v>-</v>
      </c>
    </row>
    <row r="247" spans="1:26" ht="15" hidden="1" customHeight="1" outlineLevel="2">
      <c r="A247" s="46" t="s">
        <v>44</v>
      </c>
      <c r="B247" s="46">
        <f>INDEX('Listor_utökad spend'!$C$2:$C$7,MATCH('Input-inköpta varor o tjänster'!$K$13,LFUindelning,0))</f>
        <v>123</v>
      </c>
      <c r="C247" s="36">
        <f t="shared" si="28"/>
        <v>3</v>
      </c>
      <c r="D247" s="46" t="b">
        <f t="shared" si="29"/>
        <v>1</v>
      </c>
      <c r="E247" s="46" t="str">
        <f t="shared" si="30"/>
        <v>6</v>
      </c>
      <c r="F247" s="46" t="str">
        <f t="shared" si="31"/>
        <v>6.6</v>
      </c>
      <c r="G247" s="46" t="str">
        <f t="shared" si="32"/>
        <v>6.6.1</v>
      </c>
      <c r="I247" s="20">
        <f t="shared" si="33"/>
        <v>-1</v>
      </c>
      <c r="J247" s="52" t="s">
        <v>266</v>
      </c>
      <c r="K247" s="47"/>
      <c r="L247" s="47"/>
      <c r="M247" s="47"/>
      <c r="O247" s="48" t="str">
        <f>IFERROR(INDEX(Utsläppsfaktorer!E:E,MATCH(CONCATENATE($J$1,$J$11,$J247),Utsläppsfaktorer!$A:$A,0)),"-")</f>
        <v>kg CO2e/SEK</v>
      </c>
      <c r="P247" s="48">
        <f>IFERROR(INDEX(Utsläppsfaktorer!F:F,MATCH(CONCATENATE($J$1,$J$11,$J247),Utsläppsfaktorer!$A:$A,0)),"-")</f>
        <v>0</v>
      </c>
      <c r="Q247" s="48">
        <f>IFERROR(INDEX(Utsläppsfaktorer!G:G,MATCH(CONCATENATE($J$1,$J$11,$J247),Utsläppsfaktorer!$A:$A,0)),"-")</f>
        <v>0</v>
      </c>
      <c r="R247" s="48">
        <f>IFERROR(INDEX(Utsläppsfaktorer!H:H,MATCH(CONCATENATE($J$1,$J$11,$J247),Utsläppsfaktorer!$A:$A,0)),"-")</f>
        <v>4.4567840389994735E-2</v>
      </c>
      <c r="S247" s="47"/>
      <c r="T247" s="47"/>
      <c r="U247" s="47"/>
      <c r="V247" s="49" t="str">
        <f t="shared" si="34"/>
        <v/>
      </c>
      <c r="W247" s="48" t="s">
        <v>45</v>
      </c>
      <c r="X247" s="50" t="str">
        <f>Data!T238</f>
        <v>-</v>
      </c>
      <c r="Y247" s="50" t="str">
        <f>Data!U238</f>
        <v>-</v>
      </c>
      <c r="Z247" s="50" t="str">
        <f>Data!V238</f>
        <v>-</v>
      </c>
    </row>
    <row r="248" spans="1:26" ht="15" hidden="1" customHeight="1" outlineLevel="2">
      <c r="A248" s="46" t="s">
        <v>44</v>
      </c>
      <c r="B248" s="46">
        <f>INDEX('Listor_utökad spend'!$C$2:$C$7,MATCH('Input-inköpta varor o tjänster'!$K$13,LFUindelning,0))</f>
        <v>123</v>
      </c>
      <c r="C248" s="36">
        <f t="shared" si="28"/>
        <v>3</v>
      </c>
      <c r="D248" s="46" t="b">
        <f t="shared" si="29"/>
        <v>1</v>
      </c>
      <c r="E248" s="46" t="str">
        <f t="shared" si="30"/>
        <v>6</v>
      </c>
      <c r="F248" s="46" t="str">
        <f t="shared" si="31"/>
        <v>6.6</v>
      </c>
      <c r="G248" s="46" t="str">
        <f t="shared" si="32"/>
        <v>6.6.2</v>
      </c>
      <c r="I248" s="20">
        <f t="shared" si="33"/>
        <v>-1</v>
      </c>
      <c r="J248" s="52" t="s">
        <v>267</v>
      </c>
      <c r="K248" s="47"/>
      <c r="L248" s="47"/>
      <c r="M248" s="47"/>
      <c r="O248" s="48" t="str">
        <f>IFERROR(INDEX(Utsläppsfaktorer!E:E,MATCH(CONCATENATE($J$1,$J$11,$J248),Utsläppsfaktorer!$A:$A,0)),"-")</f>
        <v>kg CO2e/SEK</v>
      </c>
      <c r="P248" s="48">
        <f>IFERROR(INDEX(Utsläppsfaktorer!F:F,MATCH(CONCATENATE($J$1,$J$11,$J248),Utsläppsfaktorer!$A:$A,0)),"-")</f>
        <v>0</v>
      </c>
      <c r="Q248" s="48">
        <f>IFERROR(INDEX(Utsläppsfaktorer!G:G,MATCH(CONCATENATE($J$1,$J$11,$J248),Utsläppsfaktorer!$A:$A,0)),"-")</f>
        <v>0</v>
      </c>
      <c r="R248" s="48">
        <f>IFERROR(INDEX(Utsläppsfaktorer!H:H,MATCH(CONCATENATE($J$1,$J$11,$J248),Utsläppsfaktorer!$A:$A,0)),"-")</f>
        <v>1.9452999170422553E-2</v>
      </c>
      <c r="S248" s="47"/>
      <c r="T248" s="47"/>
      <c r="U248" s="47"/>
      <c r="V248" s="49" t="str">
        <f t="shared" si="34"/>
        <v/>
      </c>
      <c r="W248" s="48" t="s">
        <v>45</v>
      </c>
      <c r="X248" s="50" t="str">
        <f>Data!T239</f>
        <v>-</v>
      </c>
      <c r="Y248" s="50" t="str">
        <f>Data!U239</f>
        <v>-</v>
      </c>
      <c r="Z248" s="50" t="str">
        <f>Data!V239</f>
        <v>-</v>
      </c>
    </row>
    <row r="249" spans="1:26" ht="15" hidden="1" customHeight="1" outlineLevel="2">
      <c r="A249" s="46" t="s">
        <v>44</v>
      </c>
      <c r="B249" s="46">
        <f>INDEX('Listor_utökad spend'!$C$2:$C$7,MATCH('Input-inköpta varor o tjänster'!$K$13,LFUindelning,0))</f>
        <v>123</v>
      </c>
      <c r="C249" s="36">
        <f t="shared" si="28"/>
        <v>3</v>
      </c>
      <c r="D249" s="46" t="b">
        <f t="shared" si="29"/>
        <v>1</v>
      </c>
      <c r="E249" s="46" t="str">
        <f t="shared" si="30"/>
        <v>6</v>
      </c>
      <c r="F249" s="46" t="str">
        <f t="shared" si="31"/>
        <v>6.6</v>
      </c>
      <c r="G249" s="46" t="str">
        <f t="shared" si="32"/>
        <v>6.6.3</v>
      </c>
      <c r="I249" s="20">
        <f t="shared" si="33"/>
        <v>-1</v>
      </c>
      <c r="J249" s="52" t="s">
        <v>268</v>
      </c>
      <c r="K249" s="47"/>
      <c r="L249" s="47"/>
      <c r="M249" s="47"/>
      <c r="O249" s="48" t="str">
        <f>IFERROR(INDEX(Utsläppsfaktorer!E:E,MATCH(CONCATENATE($J$1,$J$11,$J249),Utsläppsfaktorer!$A:$A,0)),"-")</f>
        <v>kg CO2e/SEK</v>
      </c>
      <c r="P249" s="48">
        <f>IFERROR(INDEX(Utsläppsfaktorer!F:F,MATCH(CONCATENATE($J$1,$J$11,$J249),Utsläppsfaktorer!$A:$A,0)),"-")</f>
        <v>0</v>
      </c>
      <c r="Q249" s="48">
        <f>IFERROR(INDEX(Utsläppsfaktorer!G:G,MATCH(CONCATENATE($J$1,$J$11,$J249),Utsläppsfaktorer!$A:$A,0)),"-")</f>
        <v>0</v>
      </c>
      <c r="R249" s="48">
        <f>IFERROR(INDEX(Utsläppsfaktorer!H:H,MATCH(CONCATENATE($J$1,$J$11,$J249),Utsläppsfaktorer!$A:$A,0)),"-")</f>
        <v>1.9452999170422553E-2</v>
      </c>
      <c r="S249" s="47"/>
      <c r="T249" s="47"/>
      <c r="U249" s="47"/>
      <c r="V249" s="49" t="str">
        <f t="shared" si="34"/>
        <v/>
      </c>
      <c r="W249" s="48" t="s">
        <v>45</v>
      </c>
      <c r="X249" s="50" t="str">
        <f>Data!T240</f>
        <v>-</v>
      </c>
      <c r="Y249" s="50" t="str">
        <f>Data!U240</f>
        <v>-</v>
      </c>
      <c r="Z249" s="50" t="str">
        <f>Data!V240</f>
        <v>-</v>
      </c>
    </row>
    <row r="250" spans="1:26" ht="15" hidden="1" customHeight="1" outlineLevel="2">
      <c r="A250" s="46" t="s">
        <v>44</v>
      </c>
      <c r="B250" s="46">
        <f>INDEX('Listor_utökad spend'!$C$2:$C$7,MATCH('Input-inköpta varor o tjänster'!$K$13,LFUindelning,0))</f>
        <v>123</v>
      </c>
      <c r="C250" s="36">
        <f t="shared" si="28"/>
        <v>3</v>
      </c>
      <c r="D250" s="46" t="b">
        <f t="shared" si="29"/>
        <v>1</v>
      </c>
      <c r="E250" s="46" t="str">
        <f t="shared" si="30"/>
        <v>6</v>
      </c>
      <c r="F250" s="46" t="str">
        <f t="shared" si="31"/>
        <v>6.6</v>
      </c>
      <c r="G250" s="46" t="str">
        <f t="shared" si="32"/>
        <v>6.6.4</v>
      </c>
      <c r="I250" s="20">
        <f t="shared" si="33"/>
        <v>-1</v>
      </c>
      <c r="J250" s="52" t="s">
        <v>269</v>
      </c>
      <c r="K250" s="47"/>
      <c r="L250" s="47"/>
      <c r="M250" s="47"/>
      <c r="O250" s="48" t="str">
        <f>IFERROR(INDEX(Utsläppsfaktorer!E:E,MATCH(CONCATENATE($J$1,$J$11,$J250),Utsläppsfaktorer!$A:$A,0)),"-")</f>
        <v>kg CO2e/SEK</v>
      </c>
      <c r="P250" s="48">
        <f>IFERROR(INDEX(Utsläppsfaktorer!F:F,MATCH(CONCATENATE($J$1,$J$11,$J250),Utsläppsfaktorer!$A:$A,0)),"-")</f>
        <v>0</v>
      </c>
      <c r="Q250" s="48">
        <f>IFERROR(INDEX(Utsläppsfaktorer!G:G,MATCH(CONCATENATE($J$1,$J$11,$J250),Utsläppsfaktorer!$A:$A,0)),"-")</f>
        <v>0</v>
      </c>
      <c r="R250" s="48">
        <f>IFERROR(INDEX(Utsläppsfaktorer!H:H,MATCH(CONCATENATE($J$1,$J$11,$J250),Utsläppsfaktorer!$A:$A,0)),"-")</f>
        <v>4.4567840389994735E-2</v>
      </c>
      <c r="S250" s="47"/>
      <c r="T250" s="47"/>
      <c r="U250" s="47"/>
      <c r="V250" s="49" t="str">
        <f t="shared" si="34"/>
        <v/>
      </c>
      <c r="W250" s="48" t="s">
        <v>45</v>
      </c>
      <c r="X250" s="50" t="str">
        <f>Data!T241</f>
        <v>-</v>
      </c>
      <c r="Y250" s="50" t="str">
        <f>Data!U241</f>
        <v>-</v>
      </c>
      <c r="Z250" s="50" t="str">
        <f>Data!V241</f>
        <v>-</v>
      </c>
    </row>
    <row r="251" spans="1:26" ht="15" hidden="1" customHeight="1" outlineLevel="2">
      <c r="A251" s="46" t="s">
        <v>44</v>
      </c>
      <c r="B251" s="46">
        <f>INDEX('Listor_utökad spend'!$C$2:$C$7,MATCH('Input-inköpta varor o tjänster'!$K$13,LFUindelning,0))</f>
        <v>123</v>
      </c>
      <c r="C251" s="36">
        <f t="shared" si="28"/>
        <v>3</v>
      </c>
      <c r="D251" s="46" t="b">
        <f t="shared" si="29"/>
        <v>1</v>
      </c>
      <c r="E251" s="46" t="str">
        <f t="shared" si="30"/>
        <v>6</v>
      </c>
      <c r="F251" s="46" t="str">
        <f t="shared" si="31"/>
        <v>6.6</v>
      </c>
      <c r="G251" s="46" t="str">
        <f t="shared" si="32"/>
        <v>6.6.5</v>
      </c>
      <c r="I251" s="20">
        <f t="shared" si="33"/>
        <v>-1</v>
      </c>
      <c r="J251" s="52" t="s">
        <v>270</v>
      </c>
      <c r="K251" s="47"/>
      <c r="L251" s="47"/>
      <c r="M251" s="47"/>
      <c r="O251" s="48" t="str">
        <f>IFERROR(INDEX(Utsläppsfaktorer!E:E,MATCH(CONCATENATE($J$1,$J$11,$J251),Utsläppsfaktorer!$A:$A,0)),"-")</f>
        <v>kg CO2e/SEK</v>
      </c>
      <c r="P251" s="48">
        <f>IFERROR(INDEX(Utsläppsfaktorer!F:F,MATCH(CONCATENATE($J$1,$J$11,$J251),Utsläppsfaktorer!$A:$A,0)),"-")</f>
        <v>0</v>
      </c>
      <c r="Q251" s="48">
        <f>IFERROR(INDEX(Utsläppsfaktorer!G:G,MATCH(CONCATENATE($J$1,$J$11,$J251),Utsläppsfaktorer!$A:$A,0)),"-")</f>
        <v>0</v>
      </c>
      <c r="R251" s="48">
        <f>IFERROR(INDEX(Utsläppsfaktorer!H:H,MATCH(CONCATENATE($J$1,$J$11,$J251),Utsläppsfaktorer!$A:$A,0)),"-")</f>
        <v>1.9452999170422553E-2</v>
      </c>
      <c r="S251" s="47"/>
      <c r="T251" s="47"/>
      <c r="U251" s="47"/>
      <c r="V251" s="49" t="str">
        <f t="shared" si="34"/>
        <v/>
      </c>
      <c r="W251" s="48" t="s">
        <v>45</v>
      </c>
      <c r="X251" s="50" t="str">
        <f>Data!T242</f>
        <v>-</v>
      </c>
      <c r="Y251" s="50" t="str">
        <f>Data!U242</f>
        <v>-</v>
      </c>
      <c r="Z251" s="50" t="str">
        <f>Data!V242</f>
        <v>-</v>
      </c>
    </row>
    <row r="252" spans="1:26" ht="15" hidden="1" customHeight="1" outlineLevel="1">
      <c r="A252" s="46" t="s">
        <v>44</v>
      </c>
      <c r="B252" s="46">
        <f>INDEX('Listor_utökad spend'!$C$2:$C$7,MATCH('Input-inköpta varor o tjänster'!$K$13,LFUindelning,0))</f>
        <v>123</v>
      </c>
      <c r="C252" s="36">
        <f t="shared" si="28"/>
        <v>2</v>
      </c>
      <c r="D252" s="46" t="b">
        <f t="shared" si="29"/>
        <v>1</v>
      </c>
      <c r="E252" s="46" t="str">
        <f t="shared" si="30"/>
        <v>6</v>
      </c>
      <c r="F252" s="46" t="str">
        <f t="shared" si="31"/>
        <v>6.7</v>
      </c>
      <c r="G252" s="46" t="str">
        <f t="shared" si="32"/>
        <v>6.7</v>
      </c>
      <c r="I252" s="20">
        <f t="shared" si="33"/>
        <v>-1</v>
      </c>
      <c r="J252" s="51" t="s">
        <v>271</v>
      </c>
      <c r="K252" s="47"/>
      <c r="L252" s="47"/>
      <c r="M252" s="47"/>
      <c r="O252" s="48" t="str">
        <f>IFERROR(INDEX(Utsläppsfaktorer!E:E,MATCH(CONCATENATE($J$1,$J$11,$J252),Utsläppsfaktorer!$A:$A,0)),"-")</f>
        <v>kg CO2e/SEK</v>
      </c>
      <c r="P252" s="48">
        <f>IFERROR(INDEX(Utsläppsfaktorer!F:F,MATCH(CONCATENATE($J$1,$J$11,$J252),Utsläppsfaktorer!$A:$A,0)),"-")</f>
        <v>0</v>
      </c>
      <c r="Q252" s="48">
        <f>IFERROR(INDEX(Utsläppsfaktorer!G:G,MATCH(CONCATENATE($J$1,$J$11,$J252),Utsläppsfaktorer!$A:$A,0)),"-")</f>
        <v>0</v>
      </c>
      <c r="R252" s="48">
        <f>IFERROR(INDEX(Utsläppsfaktorer!H:H,MATCH(CONCATENATE($J$1,$J$11,$J252),Utsläppsfaktorer!$A:$A,0)),"-")</f>
        <v>2.9197039434853606E-2</v>
      </c>
      <c r="S252" s="47"/>
      <c r="T252" s="47"/>
      <c r="U252" s="47"/>
      <c r="V252" s="49" t="str">
        <f t="shared" si="34"/>
        <v/>
      </c>
      <c r="W252" s="48" t="s">
        <v>45</v>
      </c>
      <c r="X252" s="50" t="str">
        <f>Data!T243</f>
        <v>-</v>
      </c>
      <c r="Y252" s="50" t="str">
        <f>Data!U243</f>
        <v>-</v>
      </c>
      <c r="Z252" s="50" t="str">
        <f>Data!V243</f>
        <v>-</v>
      </c>
    </row>
    <row r="253" spans="1:26" ht="15" hidden="1" customHeight="1" outlineLevel="2">
      <c r="A253" s="46" t="s">
        <v>44</v>
      </c>
      <c r="B253" s="46">
        <f>INDEX('Listor_utökad spend'!$C$2:$C$7,MATCH('Input-inköpta varor o tjänster'!$K$13,LFUindelning,0))</f>
        <v>123</v>
      </c>
      <c r="C253" s="36">
        <f t="shared" si="28"/>
        <v>3</v>
      </c>
      <c r="D253" s="46" t="b">
        <f t="shared" si="29"/>
        <v>1</v>
      </c>
      <c r="E253" s="46" t="str">
        <f t="shared" si="30"/>
        <v>6</v>
      </c>
      <c r="F253" s="46" t="str">
        <f t="shared" si="31"/>
        <v>6.7</v>
      </c>
      <c r="G253" s="46" t="str">
        <f t="shared" si="32"/>
        <v>6.7.1</v>
      </c>
      <c r="I253" s="20">
        <f t="shared" si="33"/>
        <v>-1</v>
      </c>
      <c r="J253" s="52" t="s">
        <v>272</v>
      </c>
      <c r="K253" s="47"/>
      <c r="L253" s="47"/>
      <c r="M253" s="47"/>
      <c r="O253" s="48" t="str">
        <f>IFERROR(INDEX(Utsläppsfaktorer!E:E,MATCH(CONCATENATE($J$1,$J$11,$J253),Utsläppsfaktorer!$A:$A,0)),"-")</f>
        <v>kg CO2e/SEK</v>
      </c>
      <c r="P253" s="48">
        <f>IFERROR(INDEX(Utsläppsfaktorer!F:F,MATCH(CONCATENATE($J$1,$J$11,$J253),Utsläppsfaktorer!$A:$A,0)),"-")</f>
        <v>0</v>
      </c>
      <c r="Q253" s="48">
        <f>IFERROR(INDEX(Utsläppsfaktorer!G:G,MATCH(CONCATENATE($J$1,$J$11,$J253),Utsläppsfaktorer!$A:$A,0)),"-")</f>
        <v>0</v>
      </c>
      <c r="R253" s="48">
        <f>IFERROR(INDEX(Utsläppsfaktorer!H:H,MATCH(CONCATENATE($J$1,$J$11,$J253),Utsläppsfaktorer!$A:$A,0)),"-")</f>
        <v>9.3900898218167664E-3</v>
      </c>
      <c r="S253" s="47"/>
      <c r="T253" s="47"/>
      <c r="U253" s="47"/>
      <c r="V253" s="49" t="str">
        <f t="shared" si="34"/>
        <v/>
      </c>
      <c r="W253" s="48" t="s">
        <v>45</v>
      </c>
      <c r="X253" s="50" t="str">
        <f>Data!T244</f>
        <v>-</v>
      </c>
      <c r="Y253" s="50" t="str">
        <f>Data!U244</f>
        <v>-</v>
      </c>
      <c r="Z253" s="50" t="str">
        <f>Data!V244</f>
        <v>-</v>
      </c>
    </row>
    <row r="254" spans="1:26" ht="15" hidden="1" customHeight="1" outlineLevel="2">
      <c r="A254" s="46" t="s">
        <v>44</v>
      </c>
      <c r="B254" s="46">
        <f>INDEX('Listor_utökad spend'!$C$2:$C$7,MATCH('Input-inköpta varor o tjänster'!$K$13,LFUindelning,0))</f>
        <v>123</v>
      </c>
      <c r="C254" s="36">
        <f t="shared" si="28"/>
        <v>3</v>
      </c>
      <c r="D254" s="46" t="b">
        <f t="shared" si="29"/>
        <v>1</v>
      </c>
      <c r="E254" s="46" t="str">
        <f t="shared" si="30"/>
        <v>6</v>
      </c>
      <c r="F254" s="46" t="str">
        <f t="shared" si="31"/>
        <v>6.7</v>
      </c>
      <c r="G254" s="46" t="str">
        <f t="shared" si="32"/>
        <v>6.7.2</v>
      </c>
      <c r="I254" s="20">
        <f t="shared" si="33"/>
        <v>-1</v>
      </c>
      <c r="J254" s="52" t="s">
        <v>273</v>
      </c>
      <c r="K254" s="47"/>
      <c r="L254" s="47"/>
      <c r="M254" s="47"/>
      <c r="O254" s="48" t="str">
        <f>IFERROR(INDEX(Utsläppsfaktorer!E:E,MATCH(CONCATENATE($J$1,$J$11,$J254),Utsläppsfaktorer!$A:$A,0)),"-")</f>
        <v>kg CO2e/SEK</v>
      </c>
      <c r="P254" s="48">
        <f>IFERROR(INDEX(Utsläppsfaktorer!F:F,MATCH(CONCATENATE($J$1,$J$11,$J254),Utsläppsfaktorer!$A:$A,0)),"-")</f>
        <v>0</v>
      </c>
      <c r="Q254" s="48">
        <f>IFERROR(INDEX(Utsläppsfaktorer!G:G,MATCH(CONCATENATE($J$1,$J$11,$J254),Utsläppsfaktorer!$A:$A,0)),"-")</f>
        <v>0</v>
      </c>
      <c r="R254" s="48">
        <f>IFERROR(INDEX(Utsläppsfaktorer!H:H,MATCH(CONCATENATE($J$1,$J$11,$J254),Utsläppsfaktorer!$A:$A,0)),"-")</f>
        <v>4.9003989047890446E-2</v>
      </c>
      <c r="S254" s="47"/>
      <c r="T254" s="47"/>
      <c r="U254" s="47"/>
      <c r="V254" s="49" t="str">
        <f t="shared" si="34"/>
        <v/>
      </c>
      <c r="W254" s="48" t="s">
        <v>45</v>
      </c>
      <c r="X254" s="50" t="str">
        <f>Data!T245</f>
        <v>-</v>
      </c>
      <c r="Y254" s="50" t="str">
        <f>Data!U245</f>
        <v>-</v>
      </c>
      <c r="Z254" s="50" t="str">
        <f>Data!V245</f>
        <v>-</v>
      </c>
    </row>
    <row r="255" spans="1:26" ht="15" hidden="1" customHeight="1" outlineLevel="1">
      <c r="A255" s="46" t="s">
        <v>44</v>
      </c>
      <c r="B255" s="46">
        <f>INDEX('Listor_utökad spend'!$C$2:$C$7,MATCH('Input-inköpta varor o tjänster'!$K$13,LFUindelning,0))</f>
        <v>123</v>
      </c>
      <c r="C255" s="36">
        <f t="shared" si="28"/>
        <v>2</v>
      </c>
      <c r="D255" s="46" t="b">
        <f t="shared" si="29"/>
        <v>1</v>
      </c>
      <c r="E255" s="46" t="str">
        <f t="shared" si="30"/>
        <v>6</v>
      </c>
      <c r="F255" s="46" t="str">
        <f t="shared" si="31"/>
        <v>6.8</v>
      </c>
      <c r="G255" s="46" t="str">
        <f t="shared" si="32"/>
        <v>6.8</v>
      </c>
      <c r="I255" s="20">
        <f t="shared" si="33"/>
        <v>-1</v>
      </c>
      <c r="J255" s="51" t="s">
        <v>274</v>
      </c>
      <c r="K255" s="47"/>
      <c r="L255" s="47"/>
      <c r="M255" s="47"/>
      <c r="O255" s="48" t="str">
        <f>IFERROR(INDEX(Utsläppsfaktorer!E:E,MATCH(CONCATENATE($J$1,$J$11,$J255),Utsläppsfaktorer!$A:$A,0)),"-")</f>
        <v>kg CO2e/SEK</v>
      </c>
      <c r="P255" s="48">
        <f>IFERROR(INDEX(Utsläppsfaktorer!F:F,MATCH(CONCATENATE($J$1,$J$11,$J255),Utsläppsfaktorer!$A:$A,0)),"-")</f>
        <v>0</v>
      </c>
      <c r="Q255" s="48">
        <f>IFERROR(INDEX(Utsläppsfaktorer!G:G,MATCH(CONCATENATE($J$1,$J$11,$J255),Utsläppsfaktorer!$A:$A,0)),"-")</f>
        <v>0</v>
      </c>
      <c r="R255" s="48">
        <f>IFERROR(INDEX(Utsläppsfaktorer!H:H,MATCH(CONCATENATE($J$1,$J$11,$J255),Utsläppsfaktorer!$A:$A,0)),"-")</f>
        <v>2.5132165802349244E-2</v>
      </c>
      <c r="S255" s="47"/>
      <c r="T255" s="47"/>
      <c r="U255" s="47"/>
      <c r="V255" s="49" t="str">
        <f t="shared" si="34"/>
        <v/>
      </c>
      <c r="W255" s="48" t="s">
        <v>45</v>
      </c>
      <c r="X255" s="50" t="str">
        <f>Data!T246</f>
        <v>-</v>
      </c>
      <c r="Y255" s="50" t="str">
        <f>Data!U246</f>
        <v>-</v>
      </c>
      <c r="Z255" s="50" t="str">
        <f>Data!V246</f>
        <v>-</v>
      </c>
    </row>
    <row r="256" spans="1:26" ht="15" hidden="1" customHeight="1" outlineLevel="2">
      <c r="A256" s="46" t="s">
        <v>44</v>
      </c>
      <c r="B256" s="46">
        <f>INDEX('Listor_utökad spend'!$C$2:$C$7,MATCH('Input-inköpta varor o tjänster'!$K$13,LFUindelning,0))</f>
        <v>123</v>
      </c>
      <c r="C256" s="36">
        <f t="shared" si="28"/>
        <v>3</v>
      </c>
      <c r="D256" s="46" t="b">
        <f t="shared" si="29"/>
        <v>1</v>
      </c>
      <c r="E256" s="46" t="str">
        <f t="shared" si="30"/>
        <v>6</v>
      </c>
      <c r="F256" s="46" t="str">
        <f t="shared" si="31"/>
        <v>6.8</v>
      </c>
      <c r="G256" s="46" t="str">
        <f t="shared" si="32"/>
        <v>6.8.1</v>
      </c>
      <c r="I256" s="20">
        <f t="shared" si="33"/>
        <v>-1</v>
      </c>
      <c r="J256" s="52" t="s">
        <v>275</v>
      </c>
      <c r="K256" s="47"/>
      <c r="L256" s="47"/>
      <c r="M256" s="47"/>
      <c r="O256" s="48" t="str">
        <f>IFERROR(INDEX(Utsläppsfaktorer!E:E,MATCH(CONCATENATE($J$1,$J$11,$J256),Utsläppsfaktorer!$A:$A,0)),"-")</f>
        <v>kg CO2e/SEK</v>
      </c>
      <c r="P256" s="48">
        <f>IFERROR(INDEX(Utsläppsfaktorer!F:F,MATCH(CONCATENATE($J$1,$J$11,$J256),Utsläppsfaktorer!$A:$A,0)),"-")</f>
        <v>0</v>
      </c>
      <c r="Q256" s="48">
        <f>IFERROR(INDEX(Utsläppsfaktorer!G:G,MATCH(CONCATENATE($J$1,$J$11,$J256),Utsläppsfaktorer!$A:$A,0)),"-")</f>
        <v>0</v>
      </c>
      <c r="R256" s="48">
        <f>IFERROR(INDEX(Utsläppsfaktorer!H:H,MATCH(CONCATENATE($J$1,$J$11,$J256),Utsläppsfaktorer!$A:$A,0)),"-")</f>
        <v>2.5132165802349244E-2</v>
      </c>
      <c r="S256" s="47"/>
      <c r="T256" s="47"/>
      <c r="U256" s="47"/>
      <c r="V256" s="49" t="str">
        <f t="shared" si="34"/>
        <v/>
      </c>
      <c r="W256" s="48" t="s">
        <v>45</v>
      </c>
      <c r="X256" s="50" t="str">
        <f>Data!T247</f>
        <v>-</v>
      </c>
      <c r="Y256" s="50" t="str">
        <f>Data!U247</f>
        <v>-</v>
      </c>
      <c r="Z256" s="50" t="str">
        <f>Data!V247</f>
        <v>-</v>
      </c>
    </row>
    <row r="257" spans="1:26" ht="15" hidden="1" customHeight="1" outlineLevel="2">
      <c r="A257" s="46" t="s">
        <v>44</v>
      </c>
      <c r="B257" s="46">
        <f>INDEX('Listor_utökad spend'!$C$2:$C$7,MATCH('Input-inköpta varor o tjänster'!$K$13,LFUindelning,0))</f>
        <v>123</v>
      </c>
      <c r="C257" s="36">
        <f t="shared" si="28"/>
        <v>3</v>
      </c>
      <c r="D257" s="46" t="b">
        <f t="shared" si="29"/>
        <v>1</v>
      </c>
      <c r="E257" s="46" t="str">
        <f t="shared" si="30"/>
        <v>6</v>
      </c>
      <c r="F257" s="46" t="str">
        <f t="shared" si="31"/>
        <v>6.8</v>
      </c>
      <c r="G257" s="46" t="str">
        <f t="shared" si="32"/>
        <v>6.8.2</v>
      </c>
      <c r="I257" s="20">
        <f t="shared" si="33"/>
        <v>-1</v>
      </c>
      <c r="J257" s="52" t="s">
        <v>276</v>
      </c>
      <c r="K257" s="47"/>
      <c r="L257" s="47"/>
      <c r="M257" s="47"/>
      <c r="O257" s="48" t="str">
        <f>IFERROR(INDEX(Utsläppsfaktorer!E:E,MATCH(CONCATENATE($J$1,$J$11,$J257),Utsläppsfaktorer!$A:$A,0)),"-")</f>
        <v>kg CO2e/SEK</v>
      </c>
      <c r="P257" s="48">
        <f>IFERROR(INDEX(Utsläppsfaktorer!F:F,MATCH(CONCATENATE($J$1,$J$11,$J257),Utsläppsfaktorer!$A:$A,0)),"-")</f>
        <v>0</v>
      </c>
      <c r="Q257" s="48">
        <f>IFERROR(INDEX(Utsläppsfaktorer!G:G,MATCH(CONCATENATE($J$1,$J$11,$J257),Utsläppsfaktorer!$A:$A,0)),"-")</f>
        <v>0</v>
      </c>
      <c r="R257" s="48">
        <f>IFERROR(INDEX(Utsläppsfaktorer!H:H,MATCH(CONCATENATE($J$1,$J$11,$J257),Utsläppsfaktorer!$A:$A,0)),"-")</f>
        <v>2.5132165802349244E-2</v>
      </c>
      <c r="S257" s="47"/>
      <c r="T257" s="47"/>
      <c r="U257" s="47"/>
      <c r="V257" s="49" t="str">
        <f t="shared" si="34"/>
        <v/>
      </c>
      <c r="W257" s="48" t="s">
        <v>45</v>
      </c>
      <c r="X257" s="50" t="str">
        <f>Data!T248</f>
        <v>-</v>
      </c>
      <c r="Y257" s="50" t="str">
        <f>Data!U248</f>
        <v>-</v>
      </c>
      <c r="Z257" s="50" t="str">
        <f>Data!V248</f>
        <v>-</v>
      </c>
    </row>
    <row r="258" spans="1:26" ht="15" hidden="1" customHeight="1" outlineLevel="1">
      <c r="A258" s="46" t="s">
        <v>44</v>
      </c>
      <c r="B258" s="46">
        <f>INDEX('Listor_utökad spend'!$C$2:$C$7,MATCH('Input-inköpta varor o tjänster'!$K$13,LFUindelning,0))</f>
        <v>123</v>
      </c>
      <c r="C258" s="36">
        <f t="shared" si="28"/>
        <v>2</v>
      </c>
      <c r="D258" s="46" t="b">
        <f t="shared" si="29"/>
        <v>1</v>
      </c>
      <c r="E258" s="46" t="str">
        <f t="shared" si="30"/>
        <v>6</v>
      </c>
      <c r="F258" s="46" t="str">
        <f t="shared" si="31"/>
        <v>6.9</v>
      </c>
      <c r="G258" s="46" t="str">
        <f t="shared" si="32"/>
        <v>6.9</v>
      </c>
      <c r="I258" s="20">
        <f t="shared" si="33"/>
        <v>-1</v>
      </c>
      <c r="J258" s="51" t="s">
        <v>277</v>
      </c>
      <c r="K258" s="47"/>
      <c r="L258" s="47"/>
      <c r="M258" s="47"/>
      <c r="O258" s="48" t="str">
        <f>IFERROR(INDEX(Utsläppsfaktorer!E:E,MATCH(CONCATENATE($J$1,$J$11,$J258),Utsläppsfaktorer!$A:$A,0)),"-")</f>
        <v>kg CO2e/SEK</v>
      </c>
      <c r="P258" s="48">
        <f>IFERROR(INDEX(Utsläppsfaktorer!F:F,MATCH(CONCATENATE($J$1,$J$11,$J258),Utsläppsfaktorer!$A:$A,0)),"-")</f>
        <v>0</v>
      </c>
      <c r="Q258" s="48">
        <f>IFERROR(INDEX(Utsläppsfaktorer!G:G,MATCH(CONCATENATE($J$1,$J$11,$J258),Utsläppsfaktorer!$A:$A,0)),"-")</f>
        <v>0</v>
      </c>
      <c r="R258" s="48">
        <f>IFERROR(INDEX(Utsläppsfaktorer!H:H,MATCH(CONCATENATE($J$1,$J$11,$J258),Utsläppsfaktorer!$A:$A,0)),"-")</f>
        <v>6.7858360793684736E-3</v>
      </c>
      <c r="S258" s="47"/>
      <c r="T258" s="47"/>
      <c r="U258" s="47"/>
      <c r="V258" s="49" t="str">
        <f t="shared" si="34"/>
        <v/>
      </c>
      <c r="W258" s="48" t="s">
        <v>45</v>
      </c>
      <c r="X258" s="50" t="str">
        <f>Data!T249</f>
        <v>-</v>
      </c>
      <c r="Y258" s="50" t="str">
        <f>Data!U249</f>
        <v>-</v>
      </c>
      <c r="Z258" s="50" t="str">
        <f>Data!V249</f>
        <v>-</v>
      </c>
    </row>
    <row r="259" spans="1:26" ht="15" hidden="1" customHeight="1" outlineLevel="1" collapsed="1">
      <c r="A259" s="46" t="s">
        <v>44</v>
      </c>
      <c r="B259" s="46">
        <f>INDEX('Listor_utökad spend'!$C$2:$C$7,MATCH('Input-inköpta varor o tjänster'!$K$13,LFUindelning,0))</f>
        <v>123</v>
      </c>
      <c r="C259" s="36">
        <f t="shared" si="28"/>
        <v>2</v>
      </c>
      <c r="D259" s="46" t="b">
        <f t="shared" si="29"/>
        <v>1</v>
      </c>
      <c r="E259" s="46" t="str">
        <f t="shared" si="30"/>
        <v>6</v>
      </c>
      <c r="F259" s="46" t="str">
        <f t="shared" si="31"/>
        <v>6.1</v>
      </c>
      <c r="G259" s="46" t="str">
        <f t="shared" si="32"/>
        <v>6.1</v>
      </c>
      <c r="I259" s="20">
        <f t="shared" si="33"/>
        <v>-1</v>
      </c>
      <c r="J259" s="51" t="s">
        <v>278</v>
      </c>
      <c r="K259" s="47"/>
      <c r="L259" s="47"/>
      <c r="M259" s="47"/>
      <c r="O259" s="48" t="str">
        <f>IFERROR(INDEX(Utsläppsfaktorer!E:E,MATCH(CONCATENATE($J$1,$J$11,$J259),Utsläppsfaktorer!$A:$A,0)),"-")</f>
        <v>kg CO2e/SEK</v>
      </c>
      <c r="P259" s="48">
        <f>IFERROR(INDEX(Utsläppsfaktorer!F:F,MATCH(CONCATENATE($J$1,$J$11,$J259),Utsläppsfaktorer!$A:$A,0)),"-")</f>
        <v>0</v>
      </c>
      <c r="Q259" s="48">
        <f>IFERROR(INDEX(Utsläppsfaktorer!G:G,MATCH(CONCATENATE($J$1,$J$11,$J259),Utsläppsfaktorer!$A:$A,0)),"-")</f>
        <v>0</v>
      </c>
      <c r="R259" s="48">
        <f>IFERROR(INDEX(Utsläppsfaktorer!H:H,MATCH(CONCATENATE($J$1,$J$11,$J259),Utsläppsfaktorer!$A:$A,0)),"-")</f>
        <v>1.0755543460368871E-2</v>
      </c>
      <c r="S259" s="47"/>
      <c r="T259" s="47"/>
      <c r="U259" s="47"/>
      <c r="V259" s="49" t="str">
        <f t="shared" si="34"/>
        <v/>
      </c>
      <c r="W259" s="48" t="s">
        <v>45</v>
      </c>
      <c r="X259" s="50" t="str">
        <f>Data!T250</f>
        <v>-</v>
      </c>
      <c r="Y259" s="50" t="str">
        <f>Data!U250</f>
        <v>-</v>
      </c>
      <c r="Z259" s="50" t="str">
        <f>Data!V250</f>
        <v>-</v>
      </c>
    </row>
    <row r="260" spans="1:26" ht="15" hidden="1" customHeight="1" outlineLevel="2">
      <c r="A260" s="46" t="s">
        <v>44</v>
      </c>
      <c r="B260" s="46">
        <f>INDEX('Listor_utökad spend'!$C$2:$C$7,MATCH('Input-inköpta varor o tjänster'!$K$13,LFUindelning,0))</f>
        <v>123</v>
      </c>
      <c r="C260" s="36">
        <f t="shared" si="28"/>
        <v>3</v>
      </c>
      <c r="D260" s="46" t="b">
        <f t="shared" si="29"/>
        <v>1</v>
      </c>
      <c r="E260" s="46" t="str">
        <f t="shared" si="30"/>
        <v>6</v>
      </c>
      <c r="F260" s="46" t="str">
        <f t="shared" si="31"/>
        <v>6.1</v>
      </c>
      <c r="G260" s="46" t="str">
        <f t="shared" si="32"/>
        <v>6.10.1</v>
      </c>
      <c r="I260" s="20">
        <f t="shared" si="33"/>
        <v>-1</v>
      </c>
      <c r="J260" s="52" t="s">
        <v>279</v>
      </c>
      <c r="K260" s="47"/>
      <c r="L260" s="47"/>
      <c r="M260" s="47"/>
      <c r="O260" s="48" t="str">
        <f>IFERROR(INDEX(Utsläppsfaktorer!E:E,MATCH(CONCATENATE($J$1,$J$11,$J260),Utsläppsfaktorer!$A:$A,0)),"-")</f>
        <v>kg CO2e/SEK</v>
      </c>
      <c r="P260" s="48">
        <f>IFERROR(INDEX(Utsläppsfaktorer!F:F,MATCH(CONCATENATE($J$1,$J$11,$J260),Utsläppsfaktorer!$A:$A,0)),"-")</f>
        <v>0</v>
      </c>
      <c r="Q260" s="48">
        <f>IFERROR(INDEX(Utsläppsfaktorer!G:G,MATCH(CONCATENATE($J$1,$J$11,$J260),Utsläppsfaktorer!$A:$A,0)),"-")</f>
        <v>0</v>
      </c>
      <c r="R260" s="48">
        <f>IFERROR(INDEX(Utsläppsfaktorer!H:H,MATCH(CONCATENATE($J$1,$J$11,$J260),Utsläppsfaktorer!$A:$A,0)),"-")</f>
        <v>3.935158338233353E-3</v>
      </c>
      <c r="S260" s="47"/>
      <c r="T260" s="47"/>
      <c r="U260" s="47"/>
      <c r="V260" s="49" t="str">
        <f t="shared" si="34"/>
        <v/>
      </c>
      <c r="W260" s="48" t="s">
        <v>45</v>
      </c>
      <c r="X260" s="50" t="str">
        <f>Data!T251</f>
        <v>-</v>
      </c>
      <c r="Y260" s="50" t="str">
        <f>Data!U251</f>
        <v>-</v>
      </c>
      <c r="Z260" s="50" t="str">
        <f>Data!V251</f>
        <v>-</v>
      </c>
    </row>
    <row r="261" spans="1:26" ht="15" hidden="1" customHeight="1" outlineLevel="2">
      <c r="A261" s="46" t="s">
        <v>44</v>
      </c>
      <c r="B261" s="46">
        <f>INDEX('Listor_utökad spend'!$C$2:$C$7,MATCH('Input-inköpta varor o tjänster'!$K$13,LFUindelning,0))</f>
        <v>123</v>
      </c>
      <c r="C261" s="36">
        <f t="shared" si="28"/>
        <v>3</v>
      </c>
      <c r="D261" s="46" t="b">
        <f t="shared" si="29"/>
        <v>1</v>
      </c>
      <c r="E261" s="46" t="str">
        <f t="shared" si="30"/>
        <v>6</v>
      </c>
      <c r="F261" s="46" t="str">
        <f t="shared" si="31"/>
        <v>6.1</v>
      </c>
      <c r="G261" s="46" t="str">
        <f t="shared" si="32"/>
        <v>6.10.2</v>
      </c>
      <c r="I261" s="20">
        <f t="shared" si="33"/>
        <v>-1</v>
      </c>
      <c r="J261" s="52" t="s">
        <v>280</v>
      </c>
      <c r="K261" s="47"/>
      <c r="L261" s="47"/>
      <c r="M261" s="47"/>
      <c r="O261" s="48" t="str">
        <f>IFERROR(INDEX(Utsläppsfaktorer!E:E,MATCH(CONCATENATE($J$1,$J$11,$J261),Utsläppsfaktorer!$A:$A,0)),"-")</f>
        <v>kg CO2e/SEK</v>
      </c>
      <c r="P261" s="48">
        <f>IFERROR(INDEX(Utsläppsfaktorer!F:F,MATCH(CONCATENATE($J$1,$J$11,$J261),Utsläppsfaktorer!$A:$A,0)),"-")</f>
        <v>0</v>
      </c>
      <c r="Q261" s="48">
        <f>IFERROR(INDEX(Utsläppsfaktorer!G:G,MATCH(CONCATENATE($J$1,$J$11,$J261),Utsläppsfaktorer!$A:$A,0)),"-")</f>
        <v>0</v>
      </c>
      <c r="R261" s="48">
        <f>IFERROR(INDEX(Utsläppsfaktorer!H:H,MATCH(CONCATENATE($J$1,$J$11,$J261),Utsläppsfaktorer!$A:$A,0)),"-")</f>
        <v>1.0755543460368871E-2</v>
      </c>
      <c r="S261" s="47"/>
      <c r="T261" s="47"/>
      <c r="U261" s="47"/>
      <c r="V261" s="49" t="str">
        <f t="shared" si="34"/>
        <v/>
      </c>
      <c r="W261" s="48" t="s">
        <v>45</v>
      </c>
      <c r="X261" s="50" t="str">
        <f>Data!T252</f>
        <v>-</v>
      </c>
      <c r="Y261" s="50" t="str">
        <f>Data!U252</f>
        <v>-</v>
      </c>
      <c r="Z261" s="50" t="str">
        <f>Data!V252</f>
        <v>-</v>
      </c>
    </row>
    <row r="262" spans="1:26" ht="15" hidden="1" customHeight="1" outlineLevel="1">
      <c r="A262" s="46" t="s">
        <v>44</v>
      </c>
      <c r="B262" s="46">
        <f>INDEX('Listor_utökad spend'!$C$2:$C$7,MATCH('Input-inköpta varor o tjänster'!$K$13,LFUindelning,0))</f>
        <v>123</v>
      </c>
      <c r="C262" s="36">
        <f t="shared" si="28"/>
        <v>2</v>
      </c>
      <c r="D262" s="46" t="b">
        <f t="shared" si="29"/>
        <v>1</v>
      </c>
      <c r="E262" s="46" t="str">
        <f t="shared" si="30"/>
        <v>6</v>
      </c>
      <c r="F262" s="46" t="str">
        <f t="shared" si="31"/>
        <v>6.1</v>
      </c>
      <c r="G262" s="46" t="str">
        <f t="shared" si="32"/>
        <v>6.1</v>
      </c>
      <c r="I262" s="20">
        <f t="shared" si="33"/>
        <v>-1</v>
      </c>
      <c r="J262" s="51" t="s">
        <v>281</v>
      </c>
      <c r="K262" s="47"/>
      <c r="L262" s="47"/>
      <c r="M262" s="47"/>
      <c r="O262" s="48" t="str">
        <f>IFERROR(INDEX(Utsläppsfaktorer!E:E,MATCH(CONCATENATE($J$1,$J$11,$J262),Utsläppsfaktorer!$A:$A,0)),"-")</f>
        <v>kg CO2e/SEK</v>
      </c>
      <c r="P262" s="48">
        <f>IFERROR(INDEX(Utsläppsfaktorer!F:F,MATCH(CONCATENATE($J$1,$J$11,$J262),Utsläppsfaktorer!$A:$A,0)),"-")</f>
        <v>0</v>
      </c>
      <c r="Q262" s="48">
        <f>IFERROR(INDEX(Utsläppsfaktorer!G:G,MATCH(CONCATENATE($J$1,$J$11,$J262),Utsläppsfaktorer!$A:$A,0)),"-")</f>
        <v>0</v>
      </c>
      <c r="R262" s="48">
        <f>IFERROR(INDEX(Utsläppsfaktorer!H:H,MATCH(CONCATENATE($J$1,$J$11,$J262),Utsläppsfaktorer!$A:$A,0)),"-")</f>
        <v>9.1393289416878184E-3</v>
      </c>
      <c r="S262" s="47"/>
      <c r="T262" s="47"/>
      <c r="U262" s="47"/>
      <c r="V262" s="49" t="str">
        <f t="shared" si="34"/>
        <v/>
      </c>
      <c r="W262" s="48" t="s">
        <v>45</v>
      </c>
      <c r="X262" s="50" t="str">
        <f>Data!T253</f>
        <v>-</v>
      </c>
      <c r="Y262" s="50" t="str">
        <f>Data!U253</f>
        <v>-</v>
      </c>
      <c r="Z262" s="50" t="str">
        <f>Data!V253</f>
        <v>-</v>
      </c>
    </row>
    <row r="263" spans="1:26" ht="15" hidden="1" customHeight="1" outlineLevel="2">
      <c r="A263" s="46" t="s">
        <v>44</v>
      </c>
      <c r="B263" s="46">
        <f>INDEX('Listor_utökad spend'!$C$2:$C$7,MATCH('Input-inköpta varor o tjänster'!$K$13,LFUindelning,0))</f>
        <v>123</v>
      </c>
      <c r="C263" s="36">
        <f t="shared" si="28"/>
        <v>3</v>
      </c>
      <c r="D263" s="46" t="b">
        <f t="shared" si="29"/>
        <v>1</v>
      </c>
      <c r="E263" s="46" t="str">
        <f t="shared" si="30"/>
        <v>6</v>
      </c>
      <c r="F263" s="46" t="str">
        <f t="shared" si="31"/>
        <v>6.1</v>
      </c>
      <c r="G263" s="46" t="str">
        <f t="shared" si="32"/>
        <v>6.11.1</v>
      </c>
      <c r="I263" s="20">
        <f t="shared" si="33"/>
        <v>-1</v>
      </c>
      <c r="J263" s="52" t="s">
        <v>282</v>
      </c>
      <c r="K263" s="47"/>
      <c r="L263" s="47"/>
      <c r="M263" s="47"/>
      <c r="O263" s="48" t="str">
        <f>IFERROR(INDEX(Utsläppsfaktorer!E:E,MATCH(CONCATENATE($J$1,$J$11,$J263),Utsläppsfaktorer!$A:$A,0)),"-")</f>
        <v>kg CO2e/SEK</v>
      </c>
      <c r="P263" s="48">
        <f>IFERROR(INDEX(Utsläppsfaktorer!F:F,MATCH(CONCATENATE($J$1,$J$11,$J263),Utsläppsfaktorer!$A:$A,0)),"-")</f>
        <v>0</v>
      </c>
      <c r="Q263" s="48">
        <f>IFERROR(INDEX(Utsläppsfaktorer!G:G,MATCH(CONCATENATE($J$1,$J$11,$J263),Utsläppsfaktorer!$A:$A,0)),"-")</f>
        <v>0</v>
      </c>
      <c r="R263" s="48">
        <f>IFERROR(INDEX(Utsläppsfaktorer!H:H,MATCH(CONCATENATE($J$1,$J$11,$J263),Utsläppsfaktorer!$A:$A,0)),"-")</f>
        <v>9.7525484039339104E-3</v>
      </c>
      <c r="S263" s="47"/>
      <c r="T263" s="47"/>
      <c r="U263" s="47"/>
      <c r="V263" s="49" t="str">
        <f t="shared" si="34"/>
        <v/>
      </c>
      <c r="W263" s="48" t="s">
        <v>45</v>
      </c>
      <c r="X263" s="50" t="str">
        <f>Data!T254</f>
        <v>-</v>
      </c>
      <c r="Y263" s="50" t="str">
        <f>Data!U254</f>
        <v>-</v>
      </c>
      <c r="Z263" s="50" t="str">
        <f>Data!V254</f>
        <v>-</v>
      </c>
    </row>
    <row r="264" spans="1:26" ht="15" hidden="1" customHeight="1" outlineLevel="2">
      <c r="A264" s="46" t="s">
        <v>44</v>
      </c>
      <c r="B264" s="46">
        <f>INDEX('Listor_utökad spend'!$C$2:$C$7,MATCH('Input-inköpta varor o tjänster'!$K$13,LFUindelning,0))</f>
        <v>123</v>
      </c>
      <c r="C264" s="36">
        <f t="shared" si="28"/>
        <v>3</v>
      </c>
      <c r="D264" s="46" t="b">
        <f t="shared" si="29"/>
        <v>1</v>
      </c>
      <c r="E264" s="46" t="str">
        <f t="shared" si="30"/>
        <v>6</v>
      </c>
      <c r="F264" s="46" t="str">
        <f t="shared" si="31"/>
        <v>6.1</v>
      </c>
      <c r="G264" s="46" t="str">
        <f t="shared" si="32"/>
        <v>6.11.2</v>
      </c>
      <c r="I264" s="20">
        <f t="shared" si="33"/>
        <v>-1</v>
      </c>
      <c r="J264" s="52" t="s">
        <v>283</v>
      </c>
      <c r="K264" s="47"/>
      <c r="L264" s="47"/>
      <c r="M264" s="47"/>
      <c r="O264" s="48" t="str">
        <f>IFERROR(INDEX(Utsläppsfaktorer!E:E,MATCH(CONCATENATE($J$1,$J$11,$J264),Utsläppsfaktorer!$A:$A,0)),"-")</f>
        <v>kg CO2e/SEK</v>
      </c>
      <c r="P264" s="48">
        <f>IFERROR(INDEX(Utsläppsfaktorer!F:F,MATCH(CONCATENATE($J$1,$J$11,$J264),Utsläppsfaktorer!$A:$A,0)),"-")</f>
        <v>0</v>
      </c>
      <c r="Q264" s="48">
        <f>IFERROR(INDEX(Utsläppsfaktorer!G:G,MATCH(CONCATENATE($J$1,$J$11,$J264),Utsläppsfaktorer!$A:$A,0)),"-")</f>
        <v>0</v>
      </c>
      <c r="R264" s="48">
        <f>IFERROR(INDEX(Utsläppsfaktorer!H:H,MATCH(CONCATENATE($J$1,$J$11,$J264),Utsläppsfaktorer!$A:$A,0)),"-")</f>
        <v>8.5261094794417281E-3</v>
      </c>
      <c r="S264" s="47"/>
      <c r="T264" s="47"/>
      <c r="U264" s="47"/>
      <c r="V264" s="49" t="str">
        <f t="shared" si="34"/>
        <v/>
      </c>
      <c r="W264" s="48" t="s">
        <v>45</v>
      </c>
      <c r="X264" s="50" t="str">
        <f>Data!T255</f>
        <v>-</v>
      </c>
      <c r="Y264" s="50" t="str">
        <f>Data!U255</f>
        <v>-</v>
      </c>
      <c r="Z264" s="50" t="str">
        <f>Data!V255</f>
        <v>-</v>
      </c>
    </row>
    <row r="265" spans="1:26" ht="15" hidden="1" customHeight="1" outlineLevel="1">
      <c r="A265" s="46" t="s">
        <v>44</v>
      </c>
      <c r="B265" s="46">
        <f>INDEX('Listor_utökad spend'!$C$2:$C$7,MATCH('Input-inköpta varor o tjänster'!$K$13,LFUindelning,0))</f>
        <v>123</v>
      </c>
      <c r="C265" s="36">
        <f t="shared" si="28"/>
        <v>2</v>
      </c>
      <c r="D265" s="46" t="b">
        <f t="shared" si="29"/>
        <v>1</v>
      </c>
      <c r="E265" s="46" t="str">
        <f t="shared" si="30"/>
        <v>6</v>
      </c>
      <c r="F265" s="46" t="str">
        <f t="shared" si="31"/>
        <v>6.1</v>
      </c>
      <c r="G265" s="46" t="str">
        <f t="shared" si="32"/>
        <v>6.1</v>
      </c>
      <c r="I265" s="20">
        <f t="shared" si="33"/>
        <v>-1</v>
      </c>
      <c r="J265" s="51" t="s">
        <v>284</v>
      </c>
      <c r="K265" s="47"/>
      <c r="L265" s="47"/>
      <c r="M265" s="47"/>
      <c r="O265" s="48" t="str">
        <f>IFERROR(INDEX(Utsläppsfaktorer!E:E,MATCH(CONCATENATE($J$1,$J$11,$J265),Utsläppsfaktorer!$A:$A,0)),"-")</f>
        <v>kg CO2e/SEK</v>
      </c>
      <c r="P265" s="48">
        <f>IFERROR(INDEX(Utsläppsfaktorer!F:F,MATCH(CONCATENATE($J$1,$J$11,$J265),Utsläppsfaktorer!$A:$A,0)),"-")</f>
        <v>0</v>
      </c>
      <c r="Q265" s="48">
        <f>IFERROR(INDEX(Utsläppsfaktorer!G:G,MATCH(CONCATENATE($J$1,$J$11,$J265),Utsläppsfaktorer!$A:$A,0)),"-")</f>
        <v>0</v>
      </c>
      <c r="R265" s="48">
        <f>IFERROR(INDEX(Utsläppsfaktorer!H:H,MATCH(CONCATENATE($J$1,$J$11,$J265),Utsläppsfaktorer!$A:$A,0)),"-")</f>
        <v>6.7858360793684736E-3</v>
      </c>
      <c r="S265" s="47"/>
      <c r="T265" s="47"/>
      <c r="U265" s="47"/>
      <c r="V265" s="49" t="str">
        <f t="shared" si="34"/>
        <v/>
      </c>
      <c r="W265" s="48" t="s">
        <v>45</v>
      </c>
      <c r="X265" s="50" t="str">
        <f>Data!T256</f>
        <v>-</v>
      </c>
      <c r="Y265" s="50" t="str">
        <f>Data!U256</f>
        <v>-</v>
      </c>
      <c r="Z265" s="50" t="str">
        <f>Data!V256</f>
        <v>-</v>
      </c>
    </row>
    <row r="266" spans="1:26" ht="19.5" hidden="1" customHeight="1" outlineLevel="1" collapsed="1">
      <c r="A266" s="46" t="s">
        <v>44</v>
      </c>
      <c r="B266" s="46">
        <f>INDEX('Listor_utökad spend'!$C$2:$C$7,MATCH('Input-inköpta varor o tjänster'!$K$13,LFUindelning,0))</f>
        <v>123</v>
      </c>
      <c r="C266" s="36">
        <f t="shared" si="28"/>
        <v>0</v>
      </c>
      <c r="D266" s="46" t="b">
        <f t="shared" si="29"/>
        <v>0</v>
      </c>
      <c r="E266" s="46" t="str">
        <f t="shared" si="30"/>
        <v/>
      </c>
      <c r="F266" s="46" t="str">
        <f t="shared" si="31"/>
        <v/>
      </c>
      <c r="G266" s="46" t="str">
        <f t="shared" si="32"/>
        <v/>
      </c>
      <c r="I266" s="20"/>
      <c r="J266" s="52"/>
      <c r="K266" s="47"/>
      <c r="L266" s="47"/>
      <c r="M266" s="47"/>
      <c r="O266" s="48" t="str">
        <f>IFERROR(INDEX(Utsläppsfaktorer!E:E,MATCH(CONCATENATE($J$1,$J$11,$J266),Utsläppsfaktorer!$A:$A,0)),"-")</f>
        <v>-</v>
      </c>
      <c r="P266" s="48" t="str">
        <f>IFERROR(INDEX(Utsläppsfaktorer!F:F,MATCH(CONCATENATE($J$1,$J$11,$J266),Utsläppsfaktorer!$A:$A,0)),"-")</f>
        <v>-</v>
      </c>
      <c r="Q266" s="48" t="str">
        <f>IFERROR(INDEX(Utsläppsfaktorer!G:G,MATCH(CONCATENATE($J$1,$J$11,$J266),Utsläppsfaktorer!$A:$A,0)),"-")</f>
        <v>-</v>
      </c>
      <c r="R266" s="48" t="str">
        <f>IFERROR(INDEX(Utsläppsfaktorer!H:H,MATCH(CONCATENATE($J$1,$J$11,$J266),Utsläppsfaktorer!$A:$A,0)),"-")</f>
        <v>-</v>
      </c>
      <c r="S266" s="47"/>
      <c r="T266" s="47"/>
      <c r="U266" s="47"/>
      <c r="V266" s="49" t="str">
        <f t="shared" si="34"/>
        <v/>
      </c>
      <c r="W266" s="48" t="s">
        <v>45</v>
      </c>
      <c r="X266" s="50" t="str">
        <f>Data!T257</f>
        <v>-</v>
      </c>
      <c r="Y266" s="50" t="str">
        <f>Data!U257</f>
        <v>-</v>
      </c>
      <c r="Z266" s="50" t="str">
        <f>Data!V257</f>
        <v>-</v>
      </c>
    </row>
    <row r="267" spans="1:26" ht="15" customHeight="1" collapsed="1">
      <c r="A267" s="46" t="s">
        <v>44</v>
      </c>
      <c r="B267" s="46">
        <f>INDEX('Listor_utökad spend'!$C$2:$C$7,MATCH('Input-inköpta varor o tjänster'!$K$13,LFUindelning,0))</f>
        <v>123</v>
      </c>
      <c r="C267" s="36">
        <f t="shared" si="28"/>
        <v>1</v>
      </c>
      <c r="D267" s="46" t="b">
        <f t="shared" si="29"/>
        <v>1</v>
      </c>
      <c r="E267" s="46" t="str">
        <f t="shared" si="30"/>
        <v>7</v>
      </c>
      <c r="F267" s="46" t="str">
        <f t="shared" si="31"/>
        <v>7</v>
      </c>
      <c r="G267" s="46" t="str">
        <f t="shared" si="32"/>
        <v>7</v>
      </c>
      <c r="I267" s="20">
        <f t="shared" si="33"/>
        <v>-1</v>
      </c>
      <c r="J267" s="38" t="s">
        <v>8</v>
      </c>
      <c r="K267" s="47"/>
      <c r="L267" s="47"/>
      <c r="M267" s="47"/>
      <c r="O267" s="48" t="str">
        <f>IFERROR(INDEX(Utsläppsfaktorer!E:E,MATCH(CONCATENATE($J$1,$J$11,$J267),Utsläppsfaktorer!$A:$A,0)),"-")</f>
        <v>kg CO2e/SEK</v>
      </c>
      <c r="P267" s="48">
        <f>IFERROR(INDEX(Utsläppsfaktorer!F:F,MATCH(CONCATENATE($J$1,$J$11,$J267),Utsläppsfaktorer!$A:$A,0)),"-")</f>
        <v>0</v>
      </c>
      <c r="Q267" s="48">
        <f>IFERROR(INDEX(Utsläppsfaktorer!G:G,MATCH(CONCATENATE($J$1,$J$11,$J267),Utsläppsfaktorer!$A:$A,0)),"-")</f>
        <v>0</v>
      </c>
      <c r="R267" s="48">
        <f>IFERROR(INDEX(Utsläppsfaktorer!H:H,MATCH(CONCATENATE($J$1,$J$11,$J267),Utsläppsfaktorer!$A:$A,0)),"-")</f>
        <v>5.1577123309972127E-2</v>
      </c>
      <c r="S267" s="47"/>
      <c r="T267" s="47"/>
      <c r="U267" s="47"/>
      <c r="V267" s="49" t="str">
        <f t="shared" si="34"/>
        <v/>
      </c>
      <c r="W267" s="48" t="s">
        <v>45</v>
      </c>
      <c r="X267" s="50" t="str">
        <f>Data!T258</f>
        <v>-</v>
      </c>
      <c r="Y267" s="50" t="str">
        <f>Data!U258</f>
        <v>-</v>
      </c>
      <c r="Z267" s="50" t="str">
        <f>Data!V258</f>
        <v>-</v>
      </c>
    </row>
    <row r="268" spans="1:26" ht="15" customHeight="1" outlineLevel="1">
      <c r="A268" s="46" t="s">
        <v>44</v>
      </c>
      <c r="B268" s="46">
        <f>INDEX('Listor_utökad spend'!$C$2:$C$7,MATCH('Input-inköpta varor o tjänster'!$K$13,LFUindelning,0))</f>
        <v>123</v>
      </c>
      <c r="C268" s="36">
        <f t="shared" si="28"/>
        <v>2</v>
      </c>
      <c r="D268" s="46" t="b">
        <f t="shared" si="29"/>
        <v>1</v>
      </c>
      <c r="E268" s="46" t="str">
        <f t="shared" si="30"/>
        <v>7</v>
      </c>
      <c r="F268" s="46" t="str">
        <f t="shared" si="31"/>
        <v>7.1</v>
      </c>
      <c r="G268" s="46" t="str">
        <f t="shared" si="32"/>
        <v>7.1</v>
      </c>
      <c r="I268" s="20">
        <f t="shared" si="33"/>
        <v>-1</v>
      </c>
      <c r="J268" s="51" t="s">
        <v>285</v>
      </c>
      <c r="K268" s="47"/>
      <c r="L268" s="47"/>
      <c r="M268" s="47"/>
      <c r="O268" s="48" t="str">
        <f>IFERROR(INDEX(Utsläppsfaktorer!E:E,MATCH(CONCATENATE($J$1,$J$11,$J268),Utsläppsfaktorer!$A:$A,0)),"-")</f>
        <v>kg CO2e/SEK</v>
      </c>
      <c r="P268" s="48">
        <f>IFERROR(INDEX(Utsläppsfaktorer!F:F,MATCH(CONCATENATE($J$1,$J$11,$J268),Utsläppsfaktorer!$A:$A,0)),"-")</f>
        <v>0</v>
      </c>
      <c r="Q268" s="48">
        <f>IFERROR(INDEX(Utsläppsfaktorer!G:G,MATCH(CONCATENATE($J$1,$J$11,$J268),Utsläppsfaktorer!$A:$A,0)),"-")</f>
        <v>0</v>
      </c>
      <c r="R268" s="48">
        <f>IFERROR(INDEX(Utsläppsfaktorer!H:H,MATCH(CONCATENATE($J$1,$J$11,$J268),Utsläppsfaktorer!$A:$A,0)),"-")</f>
        <v>6.0168814282581078E-2</v>
      </c>
      <c r="S268" s="47"/>
      <c r="T268" s="47"/>
      <c r="U268" s="47"/>
      <c r="V268" s="49" t="str">
        <f t="shared" si="34"/>
        <v/>
      </c>
      <c r="W268" s="48" t="s">
        <v>45</v>
      </c>
      <c r="X268" s="50" t="str">
        <f>Data!T259</f>
        <v>-</v>
      </c>
      <c r="Y268" s="50" t="str">
        <f>Data!U259</f>
        <v>-</v>
      </c>
      <c r="Z268" s="50" t="str">
        <f>Data!V259</f>
        <v>-</v>
      </c>
    </row>
    <row r="269" spans="1:26" ht="15" customHeight="1" outlineLevel="2">
      <c r="A269" s="46" t="s">
        <v>44</v>
      </c>
      <c r="B269" s="46">
        <f>INDEX('Listor_utökad spend'!$C$2:$C$7,MATCH('Input-inköpta varor o tjänster'!$K$13,LFUindelning,0))</f>
        <v>123</v>
      </c>
      <c r="C269" s="36">
        <f t="shared" si="28"/>
        <v>3</v>
      </c>
      <c r="D269" s="46" t="b">
        <f t="shared" si="29"/>
        <v>1</v>
      </c>
      <c r="E269" s="46" t="str">
        <f t="shared" si="30"/>
        <v>7</v>
      </c>
      <c r="F269" s="46" t="str">
        <f t="shared" si="31"/>
        <v>7.1</v>
      </c>
      <c r="G269" s="46" t="str">
        <f t="shared" si="32"/>
        <v>7.1.1</v>
      </c>
      <c r="I269" s="20">
        <f t="shared" si="33"/>
        <v>-1</v>
      </c>
      <c r="J269" s="52" t="s">
        <v>286</v>
      </c>
      <c r="K269" s="47"/>
      <c r="L269" s="47"/>
      <c r="M269" s="47"/>
      <c r="O269" s="48" t="str">
        <f>IFERROR(INDEX(Utsläppsfaktorer!E:E,MATCH(CONCATENATE($J$1,$J$11,$J269),Utsläppsfaktorer!$A:$A,0)),"-")</f>
        <v>kg CO2e/SEK</v>
      </c>
      <c r="P269" s="48">
        <f>IFERROR(INDEX(Utsläppsfaktorer!F:F,MATCH(CONCATENATE($J$1,$J$11,$J269),Utsläppsfaktorer!$A:$A,0)),"-")</f>
        <v>0</v>
      </c>
      <c r="Q269" s="48">
        <f>IFERROR(INDEX(Utsläppsfaktorer!G:G,MATCH(CONCATENATE($J$1,$J$11,$J269),Utsläppsfaktorer!$A:$A,0)),"-")</f>
        <v>0</v>
      </c>
      <c r="R269" s="48">
        <f>IFERROR(INDEX(Utsläppsfaktorer!H:H,MATCH(CONCATENATE($J$1,$J$11,$J269),Utsläppsfaktorer!$A:$A,0)),"-")</f>
        <v>5.9087117735780223E-2</v>
      </c>
      <c r="S269" s="47"/>
      <c r="T269" s="47"/>
      <c r="U269" s="47"/>
      <c r="V269" s="49" t="str">
        <f t="shared" si="34"/>
        <v/>
      </c>
      <c r="W269" s="48" t="s">
        <v>45</v>
      </c>
      <c r="X269" s="50" t="str">
        <f>Data!T260</f>
        <v>-</v>
      </c>
      <c r="Y269" s="50" t="str">
        <f>Data!U260</f>
        <v>-</v>
      </c>
      <c r="Z269" s="50" t="str">
        <f>Data!V260</f>
        <v>-</v>
      </c>
    </row>
    <row r="270" spans="1:26" ht="15" customHeight="1" outlineLevel="2">
      <c r="A270" s="46" t="s">
        <v>44</v>
      </c>
      <c r="B270" s="46">
        <f>INDEX('Listor_utökad spend'!$C$2:$C$7,MATCH('Input-inköpta varor o tjänster'!$K$13,LFUindelning,0))</f>
        <v>123</v>
      </c>
      <c r="C270" s="36">
        <f t="shared" si="28"/>
        <v>3</v>
      </c>
      <c r="D270" s="46" t="b">
        <f t="shared" si="29"/>
        <v>1</v>
      </c>
      <c r="E270" s="46" t="str">
        <f t="shared" si="30"/>
        <v>7</v>
      </c>
      <c r="F270" s="46" t="str">
        <f t="shared" si="31"/>
        <v>7.1</v>
      </c>
      <c r="G270" s="46" t="str">
        <f t="shared" si="32"/>
        <v>7.1.2</v>
      </c>
      <c r="I270" s="20">
        <f t="shared" si="33"/>
        <v>-1</v>
      </c>
      <c r="J270" s="52" t="s">
        <v>287</v>
      </c>
      <c r="K270" s="47"/>
      <c r="L270" s="47"/>
      <c r="M270" s="47"/>
      <c r="O270" s="48" t="str">
        <f>IFERROR(INDEX(Utsläppsfaktorer!E:E,MATCH(CONCATENATE($J$1,$J$11,$J270),Utsläppsfaktorer!$A:$A,0)),"-")</f>
        <v>kg CO2e/SEK</v>
      </c>
      <c r="P270" s="48">
        <f>IFERROR(INDEX(Utsläppsfaktorer!F:F,MATCH(CONCATENATE($J$1,$J$11,$J270),Utsläppsfaktorer!$A:$A,0)),"-")</f>
        <v>0</v>
      </c>
      <c r="Q270" s="48">
        <f>IFERROR(INDEX(Utsläppsfaktorer!G:G,MATCH(CONCATENATE($J$1,$J$11,$J270),Utsläppsfaktorer!$A:$A,0)),"-")</f>
        <v>0</v>
      </c>
      <c r="R270" s="48">
        <f>IFERROR(INDEX(Utsläppsfaktorer!H:H,MATCH(CONCATENATE($J$1,$J$11,$J270),Utsläppsfaktorer!$A:$A,0)),"-")</f>
        <v>6.3018543979274366E-2</v>
      </c>
      <c r="S270" s="47"/>
      <c r="T270" s="47"/>
      <c r="U270" s="47"/>
      <c r="V270" s="49" t="str">
        <f t="shared" si="34"/>
        <v/>
      </c>
      <c r="W270" s="48" t="s">
        <v>45</v>
      </c>
      <c r="X270" s="50" t="str">
        <f>Data!T261</f>
        <v>-</v>
      </c>
      <c r="Y270" s="50" t="str">
        <f>Data!U261</f>
        <v>-</v>
      </c>
      <c r="Z270" s="50" t="str">
        <f>Data!V261</f>
        <v>-</v>
      </c>
    </row>
    <row r="271" spans="1:26" ht="15" customHeight="1" outlineLevel="2">
      <c r="A271" s="46" t="s">
        <v>44</v>
      </c>
      <c r="B271" s="46">
        <f>INDEX('Listor_utökad spend'!$C$2:$C$7,MATCH('Input-inköpta varor o tjänster'!$K$13,LFUindelning,0))</f>
        <v>123</v>
      </c>
      <c r="C271" s="36">
        <f t="shared" si="28"/>
        <v>3</v>
      </c>
      <c r="D271" s="46" t="b">
        <f t="shared" si="29"/>
        <v>1</v>
      </c>
      <c r="E271" s="46" t="str">
        <f t="shared" si="30"/>
        <v>7</v>
      </c>
      <c r="F271" s="46" t="str">
        <f t="shared" si="31"/>
        <v>7.1</v>
      </c>
      <c r="G271" s="46" t="str">
        <f t="shared" si="32"/>
        <v>7.1.3</v>
      </c>
      <c r="I271" s="20">
        <f t="shared" si="33"/>
        <v>-1</v>
      </c>
      <c r="J271" s="52" t="s">
        <v>288</v>
      </c>
      <c r="K271" s="47"/>
      <c r="L271" s="47"/>
      <c r="M271" s="47"/>
      <c r="O271" s="48" t="str">
        <f>IFERROR(INDEX(Utsläppsfaktorer!E:E,MATCH(CONCATENATE($J$1,$J$11,$J271),Utsläppsfaktorer!$A:$A,0)),"-")</f>
        <v>kg CO2e/SEK</v>
      </c>
      <c r="P271" s="48">
        <f>IFERROR(INDEX(Utsläppsfaktorer!F:F,MATCH(CONCATENATE($J$1,$J$11,$J271),Utsläppsfaktorer!$A:$A,0)),"-")</f>
        <v>0</v>
      </c>
      <c r="Q271" s="48">
        <f>IFERROR(INDEX(Utsläppsfaktorer!G:G,MATCH(CONCATENATE($J$1,$J$11,$J271),Utsläppsfaktorer!$A:$A,0)),"-")</f>
        <v>0</v>
      </c>
      <c r="R271" s="48">
        <f>IFERROR(INDEX(Utsläppsfaktorer!H:H,MATCH(CONCATENATE($J$1,$J$11,$J271),Utsläppsfaktorer!$A:$A,0)),"-")</f>
        <v>2.9462008468872706E-2</v>
      </c>
      <c r="S271" s="47"/>
      <c r="T271" s="47"/>
      <c r="U271" s="47"/>
      <c r="V271" s="49" t="str">
        <f t="shared" si="34"/>
        <v/>
      </c>
      <c r="W271" s="48" t="s">
        <v>45</v>
      </c>
      <c r="X271" s="50" t="str">
        <f>Data!T262</f>
        <v>-</v>
      </c>
      <c r="Y271" s="50" t="str">
        <f>Data!U262</f>
        <v>-</v>
      </c>
      <c r="Z271" s="50" t="str">
        <f>Data!V262</f>
        <v>-</v>
      </c>
    </row>
    <row r="272" spans="1:26" ht="15" customHeight="1" outlineLevel="2">
      <c r="A272" s="46" t="s">
        <v>44</v>
      </c>
      <c r="B272" s="46">
        <f>INDEX('Listor_utökad spend'!$C$2:$C$7,MATCH('Input-inköpta varor o tjänster'!$K$13,LFUindelning,0))</f>
        <v>123</v>
      </c>
      <c r="C272" s="36">
        <f t="shared" ref="C272:C335" si="35">IF(ISBLANK(J272),0,LEN(J272)-LEN(SUBSTITUTE(J272,".",""))+1)</f>
        <v>3</v>
      </c>
      <c r="D272" s="46" t="b">
        <f t="shared" ref="D272:D335" si="36">ISNUMBER(FIND(C272,B272))</f>
        <v>1</v>
      </c>
      <c r="E272" s="46" t="str">
        <f t="shared" si="30"/>
        <v>7</v>
      </c>
      <c r="F272" s="46" t="str">
        <f t="shared" si="31"/>
        <v>7.1</v>
      </c>
      <c r="G272" s="46" t="str">
        <f t="shared" si="32"/>
        <v>7.1.4</v>
      </c>
      <c r="I272" s="20">
        <f t="shared" si="33"/>
        <v>-1</v>
      </c>
      <c r="J272" s="52" t="s">
        <v>289</v>
      </c>
      <c r="K272" s="47"/>
      <c r="L272" s="47"/>
      <c r="M272" s="47"/>
      <c r="O272" s="48" t="str">
        <f>IFERROR(INDEX(Utsläppsfaktorer!E:E,MATCH(CONCATENATE($J$1,$J$11,$J272),Utsläppsfaktorer!$A:$A,0)),"-")</f>
        <v>kg CO2e/SEK</v>
      </c>
      <c r="P272" s="48">
        <f>IFERROR(INDEX(Utsläppsfaktorer!F:F,MATCH(CONCATENATE($J$1,$J$11,$J272),Utsläppsfaktorer!$A:$A,0)),"-")</f>
        <v>0</v>
      </c>
      <c r="Q272" s="48">
        <f>IFERROR(INDEX(Utsläppsfaktorer!G:G,MATCH(CONCATENATE($J$1,$J$11,$J272),Utsläppsfaktorer!$A:$A,0)),"-")</f>
        <v>0</v>
      </c>
      <c r="R272" s="48">
        <f>IFERROR(INDEX(Utsläppsfaktorer!H:H,MATCH(CONCATENATE($J$1,$J$11,$J272),Utsläppsfaktorer!$A:$A,0)),"-")</f>
        <v>5.2061762925797367E-2</v>
      </c>
      <c r="S272" s="47"/>
      <c r="T272" s="47"/>
      <c r="U272" s="47"/>
      <c r="V272" s="49" t="str">
        <f t="shared" si="34"/>
        <v/>
      </c>
      <c r="W272" s="48" t="s">
        <v>45</v>
      </c>
      <c r="X272" s="50" t="str">
        <f>Data!T263</f>
        <v>-</v>
      </c>
      <c r="Y272" s="50" t="str">
        <f>Data!U263</f>
        <v>-</v>
      </c>
      <c r="Z272" s="50" t="str">
        <f>Data!V263</f>
        <v>-</v>
      </c>
    </row>
    <row r="273" spans="1:26" ht="15" customHeight="1" outlineLevel="2">
      <c r="A273" s="46" t="s">
        <v>44</v>
      </c>
      <c r="B273" s="46">
        <f>INDEX('Listor_utökad spend'!$C$2:$C$7,MATCH('Input-inköpta varor o tjänster'!$K$13,LFUindelning,0))</f>
        <v>123</v>
      </c>
      <c r="C273" s="36">
        <f t="shared" si="35"/>
        <v>3</v>
      </c>
      <c r="D273" s="46" t="b">
        <f t="shared" si="36"/>
        <v>1</v>
      </c>
      <c r="E273" s="46" t="str">
        <f t="shared" ref="E273:E336" si="37">LEFT(J273,1)</f>
        <v>7</v>
      </c>
      <c r="F273" s="46" t="str">
        <f t="shared" ref="F273:F336" si="38">IF(LEN(J273)-LEN(SUBSTITUTE(J273,".",""))&gt;=1,LEFT(J273,FIND(".",J273)+1),E273)</f>
        <v>7.1</v>
      </c>
      <c r="G273" s="46" t="str">
        <f t="shared" ref="G273:G336" si="39">IF(LEN(J273)-LEN(SUBSTITUTE(J273,".",""))&gt;=2,LEFT(J273,FIND(" ",J273)-1),F273)</f>
        <v>7.1.5</v>
      </c>
      <c r="I273" s="20">
        <f t="shared" ref="I273:I336" si="40">IF(OR($K$12="Ej relevant/Kommer ej kunna rapportera",K273&lt;&gt;"",D273=FALSE),1,-1)</f>
        <v>-1</v>
      </c>
      <c r="J273" s="52" t="s">
        <v>290</v>
      </c>
      <c r="K273" s="47"/>
      <c r="L273" s="47"/>
      <c r="M273" s="47"/>
      <c r="O273" s="48" t="str">
        <f>IFERROR(INDEX(Utsläppsfaktorer!E:E,MATCH(CONCATENATE($J$1,$J$11,$J273),Utsläppsfaktorer!$A:$A,0)),"-")</f>
        <v>kg CO2e/SEK</v>
      </c>
      <c r="P273" s="48">
        <f>IFERROR(INDEX(Utsläppsfaktorer!F:F,MATCH(CONCATENATE($J$1,$J$11,$J273),Utsläppsfaktorer!$A:$A,0)),"-")</f>
        <v>0</v>
      </c>
      <c r="Q273" s="48">
        <f>IFERROR(INDEX(Utsläppsfaktorer!G:G,MATCH(CONCATENATE($J$1,$J$11,$J273),Utsläppsfaktorer!$A:$A,0)),"-")</f>
        <v>0</v>
      </c>
      <c r="R273" s="48">
        <f>IFERROR(INDEX(Utsläppsfaktorer!H:H,MATCH(CONCATENATE($J$1,$J$11,$J273),Utsläppsfaktorer!$A:$A,0)),"-")</f>
        <v>4.9583624339332479E-2</v>
      </c>
      <c r="S273" s="47"/>
      <c r="T273" s="47"/>
      <c r="U273" s="47"/>
      <c r="V273" s="49" t="str">
        <f t="shared" ref="V273:V336" si="41">IF(AND(ISBLANK(S273),ISBLANK(T273),ISBLANK(U273)),"",IF(AND(ISNUMBER(S273),ISNUMBER(T273),ISNUMBER(U273)),"","Om egen faktor matas in måste alla gula fält fyllas i "))</f>
        <v/>
      </c>
      <c r="W273" s="48" t="s">
        <v>45</v>
      </c>
      <c r="X273" s="50" t="str">
        <f>Data!T264</f>
        <v>-</v>
      </c>
      <c r="Y273" s="50" t="str">
        <f>Data!U264</f>
        <v>-</v>
      </c>
      <c r="Z273" s="50" t="str">
        <f>Data!V264</f>
        <v>-</v>
      </c>
    </row>
    <row r="274" spans="1:26" ht="15" customHeight="1" outlineLevel="2">
      <c r="A274" s="46" t="s">
        <v>44</v>
      </c>
      <c r="B274" s="46">
        <f>INDEX('Listor_utökad spend'!$C$2:$C$7,MATCH('Input-inköpta varor o tjänster'!$K$13,LFUindelning,0))</f>
        <v>123</v>
      </c>
      <c r="C274" s="36">
        <f t="shared" si="35"/>
        <v>3</v>
      </c>
      <c r="D274" s="46" t="b">
        <f t="shared" si="36"/>
        <v>1</v>
      </c>
      <c r="E274" s="46" t="str">
        <f t="shared" si="37"/>
        <v>7</v>
      </c>
      <c r="F274" s="46" t="str">
        <f t="shared" si="38"/>
        <v>7.1</v>
      </c>
      <c r="G274" s="46" t="str">
        <f t="shared" si="39"/>
        <v>7.1.6</v>
      </c>
      <c r="I274" s="20">
        <f t="shared" si="40"/>
        <v>-1</v>
      </c>
      <c r="J274" s="52" t="s">
        <v>291</v>
      </c>
      <c r="K274" s="47"/>
      <c r="L274" s="47"/>
      <c r="M274" s="47"/>
      <c r="O274" s="48" t="str">
        <f>IFERROR(INDEX(Utsläppsfaktorer!E:E,MATCH(CONCATENATE($J$1,$J$11,$J274),Utsläppsfaktorer!$A:$A,0)),"-")</f>
        <v>kg CO2e/SEK</v>
      </c>
      <c r="P274" s="48">
        <f>IFERROR(INDEX(Utsläppsfaktorer!F:F,MATCH(CONCATENATE($J$1,$J$11,$J274),Utsläppsfaktorer!$A:$A,0)),"-")</f>
        <v>0</v>
      </c>
      <c r="Q274" s="48">
        <f>IFERROR(INDEX(Utsläppsfaktorer!G:G,MATCH(CONCATENATE($J$1,$J$11,$J274),Utsläppsfaktorer!$A:$A,0)),"-")</f>
        <v>0</v>
      </c>
      <c r="R274" s="48">
        <f>IFERROR(INDEX(Utsläppsfaktorer!H:H,MATCH(CONCATENATE($J$1,$J$11,$J274),Utsläppsfaktorer!$A:$A,0)),"-")</f>
        <v>3.6770681921185634E-2</v>
      </c>
      <c r="S274" s="47"/>
      <c r="T274" s="47"/>
      <c r="U274" s="47"/>
      <c r="V274" s="49" t="str">
        <f t="shared" si="41"/>
        <v/>
      </c>
      <c r="W274" s="48" t="s">
        <v>45</v>
      </c>
      <c r="X274" s="50" t="str">
        <f>Data!T265</f>
        <v>-</v>
      </c>
      <c r="Y274" s="50" t="str">
        <f>Data!U265</f>
        <v>-</v>
      </c>
      <c r="Z274" s="50" t="str">
        <f>Data!V265</f>
        <v>-</v>
      </c>
    </row>
    <row r="275" spans="1:26" ht="15" customHeight="1" outlineLevel="2">
      <c r="A275" s="46" t="s">
        <v>44</v>
      </c>
      <c r="B275" s="46">
        <f>INDEX('Listor_utökad spend'!$C$2:$C$7,MATCH('Input-inköpta varor o tjänster'!$K$13,LFUindelning,0))</f>
        <v>123</v>
      </c>
      <c r="C275" s="36">
        <f t="shared" si="35"/>
        <v>3</v>
      </c>
      <c r="D275" s="46" t="b">
        <f t="shared" si="36"/>
        <v>1</v>
      </c>
      <c r="E275" s="46" t="str">
        <f t="shared" si="37"/>
        <v>7</v>
      </c>
      <c r="F275" s="46" t="str">
        <f t="shared" si="38"/>
        <v>7.1</v>
      </c>
      <c r="G275" s="46" t="str">
        <f t="shared" si="39"/>
        <v>7.1.7</v>
      </c>
      <c r="I275" s="20">
        <f t="shared" si="40"/>
        <v>-1</v>
      </c>
      <c r="J275" s="52" t="s">
        <v>292</v>
      </c>
      <c r="K275" s="47"/>
      <c r="L275" s="47"/>
      <c r="M275" s="47"/>
      <c r="O275" s="48" t="str">
        <f>IFERROR(INDEX(Utsläppsfaktorer!E:E,MATCH(CONCATENATE($J$1,$J$11,$J275),Utsläppsfaktorer!$A:$A,0)),"-")</f>
        <v>kg CO2e/SEK</v>
      </c>
      <c r="P275" s="48">
        <f>IFERROR(INDEX(Utsläppsfaktorer!F:F,MATCH(CONCATENATE($J$1,$J$11,$J275),Utsläppsfaktorer!$A:$A,0)),"-")</f>
        <v>0</v>
      </c>
      <c r="Q275" s="48">
        <f>IFERROR(INDEX(Utsläppsfaktorer!G:G,MATCH(CONCATENATE($J$1,$J$11,$J275),Utsläppsfaktorer!$A:$A,0)),"-")</f>
        <v>0</v>
      </c>
      <c r="R275" s="48">
        <f>IFERROR(INDEX(Utsläppsfaktorer!H:H,MATCH(CONCATENATE($J$1,$J$11,$J275),Utsläppsfaktorer!$A:$A,0)),"-")</f>
        <v>2.0791195708571051E-2</v>
      </c>
      <c r="S275" s="47"/>
      <c r="T275" s="47"/>
      <c r="U275" s="47"/>
      <c r="V275" s="49" t="str">
        <f t="shared" si="41"/>
        <v/>
      </c>
      <c r="W275" s="48" t="s">
        <v>45</v>
      </c>
      <c r="X275" s="50" t="str">
        <f>Data!T266</f>
        <v>-</v>
      </c>
      <c r="Y275" s="50" t="str">
        <f>Data!U266</f>
        <v>-</v>
      </c>
      <c r="Z275" s="50" t="str">
        <f>Data!V266</f>
        <v>-</v>
      </c>
    </row>
    <row r="276" spans="1:26" ht="15" customHeight="1" outlineLevel="2">
      <c r="A276" s="46" t="s">
        <v>44</v>
      </c>
      <c r="B276" s="46">
        <f>INDEX('Listor_utökad spend'!$C$2:$C$7,MATCH('Input-inköpta varor o tjänster'!$K$13,LFUindelning,0))</f>
        <v>123</v>
      </c>
      <c r="C276" s="36">
        <f t="shared" si="35"/>
        <v>3</v>
      </c>
      <c r="D276" s="46" t="b">
        <f t="shared" si="36"/>
        <v>1</v>
      </c>
      <c r="E276" s="46" t="str">
        <f t="shared" si="37"/>
        <v>7</v>
      </c>
      <c r="F276" s="46" t="str">
        <f t="shared" si="38"/>
        <v>7.1</v>
      </c>
      <c r="G276" s="46" t="str">
        <f t="shared" si="39"/>
        <v>7.1.8</v>
      </c>
      <c r="I276" s="20">
        <f t="shared" si="40"/>
        <v>-1</v>
      </c>
      <c r="J276" s="52" t="s">
        <v>293</v>
      </c>
      <c r="K276" s="47"/>
      <c r="L276" s="47"/>
      <c r="M276" s="47"/>
      <c r="O276" s="48" t="str">
        <f>IFERROR(INDEX(Utsläppsfaktorer!E:E,MATCH(CONCATENATE($J$1,$J$11,$J276),Utsläppsfaktorer!$A:$A,0)),"-")</f>
        <v>kg CO2e/SEK</v>
      </c>
      <c r="P276" s="48">
        <f>IFERROR(INDEX(Utsläppsfaktorer!F:F,MATCH(CONCATENATE($J$1,$J$11,$J276),Utsläppsfaktorer!$A:$A,0)),"-")</f>
        <v>0</v>
      </c>
      <c r="Q276" s="48">
        <f>IFERROR(INDEX(Utsläppsfaktorer!G:G,MATCH(CONCATENATE($J$1,$J$11,$J276),Utsläppsfaktorer!$A:$A,0)),"-")</f>
        <v>0</v>
      </c>
      <c r="R276" s="48">
        <f>IFERROR(INDEX(Utsläppsfaktorer!H:H,MATCH(CONCATENATE($J$1,$J$11,$J276),Utsläppsfaktorer!$A:$A,0)),"-")</f>
        <v>6.1483325105137439E-2</v>
      </c>
      <c r="S276" s="47"/>
      <c r="T276" s="47"/>
      <c r="U276" s="47"/>
      <c r="V276" s="49" t="str">
        <f t="shared" si="41"/>
        <v/>
      </c>
      <c r="W276" s="48" t="s">
        <v>45</v>
      </c>
      <c r="X276" s="50" t="str">
        <f>Data!T267</f>
        <v>-</v>
      </c>
      <c r="Y276" s="50" t="str">
        <f>Data!U267</f>
        <v>-</v>
      </c>
      <c r="Z276" s="50" t="str">
        <f>Data!V267</f>
        <v>-</v>
      </c>
    </row>
    <row r="277" spans="1:26" ht="15" customHeight="1" outlineLevel="2">
      <c r="A277" s="46" t="s">
        <v>44</v>
      </c>
      <c r="B277" s="46">
        <f>INDEX('Listor_utökad spend'!$C$2:$C$7,MATCH('Input-inköpta varor o tjänster'!$K$13,LFUindelning,0))</f>
        <v>123</v>
      </c>
      <c r="C277" s="36">
        <f t="shared" si="35"/>
        <v>3</v>
      </c>
      <c r="D277" s="46" t="b">
        <f t="shared" si="36"/>
        <v>1</v>
      </c>
      <c r="E277" s="46" t="str">
        <f t="shared" si="37"/>
        <v>7</v>
      </c>
      <c r="F277" s="46" t="str">
        <f t="shared" si="38"/>
        <v>7.1</v>
      </c>
      <c r="G277" s="46" t="str">
        <f t="shared" si="39"/>
        <v>7.1.9</v>
      </c>
      <c r="I277" s="20">
        <f t="shared" si="40"/>
        <v>-1</v>
      </c>
      <c r="J277" s="52" t="s">
        <v>294</v>
      </c>
      <c r="K277" s="47"/>
      <c r="L277" s="47"/>
      <c r="M277" s="47"/>
      <c r="O277" s="48" t="str">
        <f>IFERROR(INDEX(Utsläppsfaktorer!E:E,MATCH(CONCATENATE($J$1,$J$11,$J277),Utsläppsfaktorer!$A:$A,0)),"-")</f>
        <v>kg CO2e/SEK</v>
      </c>
      <c r="P277" s="48">
        <f>IFERROR(INDEX(Utsläppsfaktorer!F:F,MATCH(CONCATENATE($J$1,$J$11,$J277),Utsläppsfaktorer!$A:$A,0)),"-")</f>
        <v>0</v>
      </c>
      <c r="Q277" s="48">
        <f>IFERROR(INDEX(Utsläppsfaktorer!G:G,MATCH(CONCATENATE($J$1,$J$11,$J277),Utsläppsfaktorer!$A:$A,0)),"-")</f>
        <v>0</v>
      </c>
      <c r="R277" s="48">
        <f>IFERROR(INDEX(Utsläppsfaktorer!H:H,MATCH(CONCATENATE($J$1,$J$11,$J277),Utsläppsfaktorer!$A:$A,0)),"-")</f>
        <v>3.8535664735274207E-2</v>
      </c>
      <c r="S277" s="47"/>
      <c r="T277" s="47"/>
      <c r="U277" s="47"/>
      <c r="V277" s="49" t="str">
        <f t="shared" si="41"/>
        <v/>
      </c>
      <c r="W277" s="48" t="s">
        <v>45</v>
      </c>
      <c r="X277" s="50" t="str">
        <f>Data!T268</f>
        <v>-</v>
      </c>
      <c r="Y277" s="50" t="str">
        <f>Data!U268</f>
        <v>-</v>
      </c>
      <c r="Z277" s="50" t="str">
        <f>Data!V268</f>
        <v>-</v>
      </c>
    </row>
    <row r="278" spans="1:26" ht="15" customHeight="1" outlineLevel="2">
      <c r="A278" s="46" t="s">
        <v>44</v>
      </c>
      <c r="B278" s="46">
        <f>INDEX('Listor_utökad spend'!$C$2:$C$7,MATCH('Input-inköpta varor o tjänster'!$K$13,LFUindelning,0))</f>
        <v>123</v>
      </c>
      <c r="C278" s="36">
        <f t="shared" si="35"/>
        <v>3</v>
      </c>
      <c r="D278" s="46" t="b">
        <f t="shared" si="36"/>
        <v>1</v>
      </c>
      <c r="E278" s="46" t="str">
        <f t="shared" si="37"/>
        <v>7</v>
      </c>
      <c r="F278" s="46" t="str">
        <f t="shared" si="38"/>
        <v>7.1</v>
      </c>
      <c r="G278" s="46" t="str">
        <f t="shared" si="39"/>
        <v>7.1.10</v>
      </c>
      <c r="I278" s="20">
        <f t="shared" si="40"/>
        <v>-1</v>
      </c>
      <c r="J278" s="52" t="s">
        <v>295</v>
      </c>
      <c r="K278" s="47"/>
      <c r="L278" s="47"/>
      <c r="M278" s="47"/>
      <c r="O278" s="48" t="str">
        <f>IFERROR(INDEX(Utsläppsfaktorer!E:E,MATCH(CONCATENATE($J$1,$J$11,$J278),Utsläppsfaktorer!$A:$A,0)),"-")</f>
        <v>kg CO2e/SEK</v>
      </c>
      <c r="P278" s="48">
        <f>IFERROR(INDEX(Utsläppsfaktorer!F:F,MATCH(CONCATENATE($J$1,$J$11,$J278),Utsläppsfaktorer!$A:$A,0)),"-")</f>
        <v>0</v>
      </c>
      <c r="Q278" s="48">
        <f>IFERROR(INDEX(Utsläppsfaktorer!G:G,MATCH(CONCATENATE($J$1,$J$11,$J278),Utsläppsfaktorer!$A:$A,0)),"-")</f>
        <v>0</v>
      </c>
      <c r="R278" s="48">
        <f>IFERROR(INDEX(Utsläppsfaktorer!H:H,MATCH(CONCATENATE($J$1,$J$11,$J278),Utsläppsfaktorer!$A:$A,0)),"-")</f>
        <v>5.5574440330788795E-2</v>
      </c>
      <c r="S278" s="47"/>
      <c r="T278" s="47"/>
      <c r="U278" s="47"/>
      <c r="V278" s="49" t="str">
        <f t="shared" si="41"/>
        <v/>
      </c>
      <c r="W278" s="48" t="s">
        <v>45</v>
      </c>
      <c r="X278" s="50" t="str">
        <f>Data!T269</f>
        <v>-</v>
      </c>
      <c r="Y278" s="50" t="str">
        <f>Data!U269</f>
        <v>-</v>
      </c>
      <c r="Z278" s="50" t="str">
        <f>Data!V269</f>
        <v>-</v>
      </c>
    </row>
    <row r="279" spans="1:26" ht="15" customHeight="1" outlineLevel="2">
      <c r="A279" s="46" t="s">
        <v>44</v>
      </c>
      <c r="B279" s="46">
        <f>INDEX('Listor_utökad spend'!$C$2:$C$7,MATCH('Input-inköpta varor o tjänster'!$K$13,LFUindelning,0))</f>
        <v>123</v>
      </c>
      <c r="C279" s="36">
        <f t="shared" si="35"/>
        <v>3</v>
      </c>
      <c r="D279" s="46" t="b">
        <f t="shared" si="36"/>
        <v>1</v>
      </c>
      <c r="E279" s="46" t="str">
        <f t="shared" si="37"/>
        <v>7</v>
      </c>
      <c r="F279" s="46" t="str">
        <f t="shared" si="38"/>
        <v>7.1</v>
      </c>
      <c r="G279" s="46" t="str">
        <f t="shared" si="39"/>
        <v>7.1.11</v>
      </c>
      <c r="I279" s="20">
        <f t="shared" si="40"/>
        <v>-1</v>
      </c>
      <c r="J279" s="52" t="s">
        <v>296</v>
      </c>
      <c r="K279" s="47"/>
      <c r="L279" s="47"/>
      <c r="M279" s="47"/>
      <c r="O279" s="48" t="str">
        <f>IFERROR(INDEX(Utsläppsfaktorer!E:E,MATCH(CONCATENATE($J$1,$J$11,$J279),Utsläppsfaktorer!$A:$A,0)),"-")</f>
        <v>kg CO2e/SEK</v>
      </c>
      <c r="P279" s="48">
        <f>IFERROR(INDEX(Utsläppsfaktorer!F:F,MATCH(CONCATENATE($J$1,$J$11,$J279),Utsläppsfaktorer!$A:$A,0)),"-")</f>
        <v>0</v>
      </c>
      <c r="Q279" s="48">
        <f>IFERROR(INDEX(Utsläppsfaktorer!G:G,MATCH(CONCATENATE($J$1,$J$11,$J279),Utsläppsfaktorer!$A:$A,0)),"-")</f>
        <v>0</v>
      </c>
      <c r="R279" s="48">
        <f>IFERROR(INDEX(Utsläppsfaktorer!H:H,MATCH(CONCATENATE($J$1,$J$11,$J279),Utsläppsfaktorer!$A:$A,0)),"-")</f>
        <v>0.15799770369751878</v>
      </c>
      <c r="S279" s="47"/>
      <c r="T279" s="47"/>
      <c r="U279" s="47"/>
      <c r="V279" s="49" t="str">
        <f t="shared" si="41"/>
        <v/>
      </c>
      <c r="W279" s="48" t="s">
        <v>45</v>
      </c>
      <c r="X279" s="50" t="str">
        <f>Data!T270</f>
        <v>-</v>
      </c>
      <c r="Y279" s="50" t="str">
        <f>Data!U270</f>
        <v>-</v>
      </c>
      <c r="Z279" s="50" t="str">
        <f>Data!V270</f>
        <v>-</v>
      </c>
    </row>
    <row r="280" spans="1:26" ht="15" customHeight="1" outlineLevel="2">
      <c r="A280" s="46" t="s">
        <v>44</v>
      </c>
      <c r="B280" s="46">
        <f>INDEX('Listor_utökad spend'!$C$2:$C$7,MATCH('Input-inköpta varor o tjänster'!$K$13,LFUindelning,0))</f>
        <v>123</v>
      </c>
      <c r="C280" s="36">
        <f t="shared" si="35"/>
        <v>3</v>
      </c>
      <c r="D280" s="46" t="b">
        <f t="shared" si="36"/>
        <v>1</v>
      </c>
      <c r="E280" s="46" t="str">
        <f t="shared" si="37"/>
        <v>7</v>
      </c>
      <c r="F280" s="46" t="str">
        <f t="shared" si="38"/>
        <v>7.1</v>
      </c>
      <c r="G280" s="46" t="str">
        <f t="shared" si="39"/>
        <v>7.1.99</v>
      </c>
      <c r="I280" s="20">
        <f t="shared" si="40"/>
        <v>-1</v>
      </c>
      <c r="J280" s="52" t="s">
        <v>297</v>
      </c>
      <c r="K280" s="47"/>
      <c r="L280" s="47"/>
      <c r="M280" s="47"/>
      <c r="O280" s="48" t="str">
        <f>IFERROR(INDEX(Utsläppsfaktorer!E:E,MATCH(CONCATENATE($J$1,$J$11,$J280),Utsläppsfaktorer!$A:$A,0)),"-")</f>
        <v>kg CO2e/SEK</v>
      </c>
      <c r="P280" s="48">
        <f>IFERROR(INDEX(Utsläppsfaktorer!F:F,MATCH(CONCATENATE($J$1,$J$11,$J280),Utsläppsfaktorer!$A:$A,0)),"-")</f>
        <v>0</v>
      </c>
      <c r="Q280" s="48">
        <f>IFERROR(INDEX(Utsläppsfaktorer!G:G,MATCH(CONCATENATE($J$1,$J$11,$J280),Utsläppsfaktorer!$A:$A,0)),"-")</f>
        <v>0</v>
      </c>
      <c r="R280" s="48">
        <f>IFERROR(INDEX(Utsläppsfaktorer!H:H,MATCH(CONCATENATE($J$1,$J$11,$J280),Utsläppsfaktorer!$A:$A,0)),"-")</f>
        <v>9.7659702443439855E-2</v>
      </c>
      <c r="S280" s="47"/>
      <c r="T280" s="47"/>
      <c r="U280" s="47"/>
      <c r="V280" s="49" t="str">
        <f t="shared" si="41"/>
        <v/>
      </c>
      <c r="W280" s="48" t="s">
        <v>45</v>
      </c>
      <c r="X280" s="50" t="str">
        <f>Data!T271</f>
        <v>-</v>
      </c>
      <c r="Y280" s="50" t="str">
        <f>Data!U271</f>
        <v>-</v>
      </c>
      <c r="Z280" s="50" t="str">
        <f>Data!V271</f>
        <v>-</v>
      </c>
    </row>
    <row r="281" spans="1:26" ht="15" customHeight="1" outlineLevel="1">
      <c r="A281" s="46" t="s">
        <v>44</v>
      </c>
      <c r="B281" s="46">
        <f>INDEX('Listor_utökad spend'!$C$2:$C$7,MATCH('Input-inköpta varor o tjänster'!$K$13,LFUindelning,0))</f>
        <v>123</v>
      </c>
      <c r="C281" s="36">
        <f t="shared" si="35"/>
        <v>2</v>
      </c>
      <c r="D281" s="46" t="b">
        <f t="shared" si="36"/>
        <v>1</v>
      </c>
      <c r="E281" s="46" t="str">
        <f t="shared" si="37"/>
        <v>7</v>
      </c>
      <c r="F281" s="46" t="str">
        <f t="shared" si="38"/>
        <v>7.2</v>
      </c>
      <c r="G281" s="46" t="str">
        <f t="shared" si="39"/>
        <v>7.2</v>
      </c>
      <c r="I281" s="20">
        <f t="shared" si="40"/>
        <v>-1</v>
      </c>
      <c r="J281" s="51" t="s">
        <v>298</v>
      </c>
      <c r="K281" s="47"/>
      <c r="L281" s="47"/>
      <c r="M281" s="47"/>
      <c r="O281" s="48" t="str">
        <f>IFERROR(INDEX(Utsläppsfaktorer!E:E,MATCH(CONCATENATE($J$1,$J$11,$J281),Utsläppsfaktorer!$A:$A,0)),"-")</f>
        <v>kg CO2e/SEK</v>
      </c>
      <c r="P281" s="48">
        <f>IFERROR(INDEX(Utsläppsfaktorer!F:F,MATCH(CONCATENATE($J$1,$J$11,$J281),Utsläppsfaktorer!$A:$A,0)),"-")</f>
        <v>0</v>
      </c>
      <c r="Q281" s="48">
        <f>IFERROR(INDEX(Utsläppsfaktorer!G:G,MATCH(CONCATENATE($J$1,$J$11,$J281),Utsläppsfaktorer!$A:$A,0)),"-")</f>
        <v>0</v>
      </c>
      <c r="R281" s="48">
        <f>IFERROR(INDEX(Utsläppsfaktorer!H:H,MATCH(CONCATENATE($J$1,$J$11,$J281),Utsläppsfaktorer!$A:$A,0)),"-")</f>
        <v>5.5875597125517616E-2</v>
      </c>
      <c r="S281" s="47"/>
      <c r="T281" s="47"/>
      <c r="U281" s="47"/>
      <c r="V281" s="49" t="str">
        <f t="shared" si="41"/>
        <v/>
      </c>
      <c r="W281" s="48" t="s">
        <v>45</v>
      </c>
      <c r="X281" s="50" t="str">
        <f>Data!T272</f>
        <v>-</v>
      </c>
      <c r="Y281" s="50" t="str">
        <f>Data!U272</f>
        <v>-</v>
      </c>
      <c r="Z281" s="50" t="str">
        <f>Data!V272</f>
        <v>-</v>
      </c>
    </row>
    <row r="282" spans="1:26" ht="15" customHeight="1" outlineLevel="2">
      <c r="A282" s="46" t="s">
        <v>44</v>
      </c>
      <c r="B282" s="46">
        <f>INDEX('Listor_utökad spend'!$C$2:$C$7,MATCH('Input-inköpta varor o tjänster'!$K$13,LFUindelning,0))</f>
        <v>123</v>
      </c>
      <c r="C282" s="36">
        <f t="shared" si="35"/>
        <v>3</v>
      </c>
      <c r="D282" s="46" t="b">
        <f t="shared" si="36"/>
        <v>1</v>
      </c>
      <c r="E282" s="46" t="str">
        <f t="shared" si="37"/>
        <v>7</v>
      </c>
      <c r="F282" s="46" t="str">
        <f t="shared" si="38"/>
        <v>7.2</v>
      </c>
      <c r="G282" s="46" t="str">
        <f t="shared" si="39"/>
        <v>7.2.1</v>
      </c>
      <c r="I282" s="20">
        <f t="shared" si="40"/>
        <v>-1</v>
      </c>
      <c r="J282" s="52" t="s">
        <v>299</v>
      </c>
      <c r="K282" s="47"/>
      <c r="L282" s="47"/>
      <c r="M282" s="47"/>
      <c r="O282" s="48" t="str">
        <f>IFERROR(INDEX(Utsläppsfaktorer!E:E,MATCH(CONCATENATE($J$1,$J$11,$J282),Utsläppsfaktorer!$A:$A,0)),"-")</f>
        <v>kg CO2e/SEK</v>
      </c>
      <c r="P282" s="48">
        <f>IFERROR(INDEX(Utsläppsfaktorer!F:F,MATCH(CONCATENATE($J$1,$J$11,$J282),Utsläppsfaktorer!$A:$A,0)),"-")</f>
        <v>0</v>
      </c>
      <c r="Q282" s="48">
        <f>IFERROR(INDEX(Utsläppsfaktorer!G:G,MATCH(CONCATENATE($J$1,$J$11,$J282),Utsläppsfaktorer!$A:$A,0)),"-")</f>
        <v>0</v>
      </c>
      <c r="R282" s="48">
        <f>IFERROR(INDEX(Utsläppsfaktorer!H:H,MATCH(CONCATENATE($J$1,$J$11,$J282),Utsläppsfaktorer!$A:$A,0)),"-")</f>
        <v>5.9087117735780223E-2</v>
      </c>
      <c r="S282" s="47"/>
      <c r="T282" s="47"/>
      <c r="U282" s="47"/>
      <c r="V282" s="49" t="str">
        <f t="shared" si="41"/>
        <v/>
      </c>
      <c r="W282" s="48" t="s">
        <v>45</v>
      </c>
      <c r="X282" s="50" t="str">
        <f>Data!T273</f>
        <v>-</v>
      </c>
      <c r="Y282" s="50" t="str">
        <f>Data!U273</f>
        <v>-</v>
      </c>
      <c r="Z282" s="50" t="str">
        <f>Data!V273</f>
        <v>-</v>
      </c>
    </row>
    <row r="283" spans="1:26" ht="15" customHeight="1" outlineLevel="2">
      <c r="A283" s="46" t="s">
        <v>44</v>
      </c>
      <c r="B283" s="46">
        <f>INDEX('Listor_utökad spend'!$C$2:$C$7,MATCH('Input-inköpta varor o tjänster'!$K$13,LFUindelning,0))</f>
        <v>123</v>
      </c>
      <c r="C283" s="36">
        <f t="shared" si="35"/>
        <v>3</v>
      </c>
      <c r="D283" s="46" t="b">
        <f t="shared" si="36"/>
        <v>1</v>
      </c>
      <c r="E283" s="46" t="str">
        <f t="shared" si="37"/>
        <v>7</v>
      </c>
      <c r="F283" s="46" t="str">
        <f t="shared" si="38"/>
        <v>7.2</v>
      </c>
      <c r="G283" s="46" t="str">
        <f t="shared" si="39"/>
        <v>7.2.2</v>
      </c>
      <c r="I283" s="20">
        <f t="shared" si="40"/>
        <v>-1</v>
      </c>
      <c r="J283" s="52" t="s">
        <v>300</v>
      </c>
      <c r="K283" s="47"/>
      <c r="L283" s="47"/>
      <c r="M283" s="47"/>
      <c r="O283" s="48" t="str">
        <f>IFERROR(INDEX(Utsläppsfaktorer!E:E,MATCH(CONCATENATE($J$1,$J$11,$J283),Utsläppsfaktorer!$A:$A,0)),"-")</f>
        <v>kg CO2e/SEK</v>
      </c>
      <c r="P283" s="48">
        <f>IFERROR(INDEX(Utsläppsfaktorer!F:F,MATCH(CONCATENATE($J$1,$J$11,$J283),Utsläppsfaktorer!$A:$A,0)),"-")</f>
        <v>0</v>
      </c>
      <c r="Q283" s="48">
        <f>IFERROR(INDEX(Utsläppsfaktorer!G:G,MATCH(CONCATENATE($J$1,$J$11,$J283),Utsläppsfaktorer!$A:$A,0)),"-")</f>
        <v>0</v>
      </c>
      <c r="R283" s="48">
        <f>IFERROR(INDEX(Utsläppsfaktorer!H:H,MATCH(CONCATENATE($J$1,$J$11,$J283),Utsläppsfaktorer!$A:$A,0)),"-")</f>
        <v>5.4294702997065868E-2</v>
      </c>
      <c r="S283" s="47"/>
      <c r="T283" s="47"/>
      <c r="U283" s="47"/>
      <c r="V283" s="49" t="str">
        <f t="shared" si="41"/>
        <v/>
      </c>
      <c r="W283" s="48" t="s">
        <v>45</v>
      </c>
      <c r="X283" s="50" t="str">
        <f>Data!T274</f>
        <v>-</v>
      </c>
      <c r="Y283" s="50" t="str">
        <f>Data!U274</f>
        <v>-</v>
      </c>
      <c r="Z283" s="50" t="str">
        <f>Data!V274</f>
        <v>-</v>
      </c>
    </row>
    <row r="284" spans="1:26" ht="15" customHeight="1" outlineLevel="2">
      <c r="A284" s="46" t="s">
        <v>44</v>
      </c>
      <c r="B284" s="46">
        <f>INDEX('Listor_utökad spend'!$C$2:$C$7,MATCH('Input-inköpta varor o tjänster'!$K$13,LFUindelning,0))</f>
        <v>123</v>
      </c>
      <c r="C284" s="36">
        <f t="shared" si="35"/>
        <v>3</v>
      </c>
      <c r="D284" s="46" t="b">
        <f t="shared" si="36"/>
        <v>1</v>
      </c>
      <c r="E284" s="46" t="str">
        <f t="shared" si="37"/>
        <v>7</v>
      </c>
      <c r="F284" s="46" t="str">
        <f t="shared" si="38"/>
        <v>7.2</v>
      </c>
      <c r="G284" s="46" t="str">
        <f t="shared" si="39"/>
        <v>7.2.3</v>
      </c>
      <c r="I284" s="20">
        <f t="shared" si="40"/>
        <v>-1</v>
      </c>
      <c r="J284" s="52" t="s">
        <v>301</v>
      </c>
      <c r="K284" s="47"/>
      <c r="L284" s="47"/>
      <c r="M284" s="47"/>
      <c r="O284" s="48" t="str">
        <f>IFERROR(INDEX(Utsläppsfaktorer!E:E,MATCH(CONCATENATE($J$1,$J$11,$J284),Utsläppsfaktorer!$A:$A,0)),"-")</f>
        <v>kg CO2e/SEK</v>
      </c>
      <c r="P284" s="48">
        <f>IFERROR(INDEX(Utsläppsfaktorer!F:F,MATCH(CONCATENATE($J$1,$J$11,$J284),Utsläppsfaktorer!$A:$A,0)),"-")</f>
        <v>0</v>
      </c>
      <c r="Q284" s="48">
        <f>IFERROR(INDEX(Utsläppsfaktorer!G:G,MATCH(CONCATENATE($J$1,$J$11,$J284),Utsläppsfaktorer!$A:$A,0)),"-")</f>
        <v>0</v>
      </c>
      <c r="R284" s="48">
        <f>IFERROR(INDEX(Utsläppsfaktorer!H:H,MATCH(CONCATENATE($J$1,$J$11,$J284),Utsläppsfaktorer!$A:$A,0)),"-")</f>
        <v>4.4075354890811803E-2</v>
      </c>
      <c r="S284" s="47"/>
      <c r="T284" s="47"/>
      <c r="U284" s="47"/>
      <c r="V284" s="49" t="str">
        <f t="shared" si="41"/>
        <v/>
      </c>
      <c r="W284" s="48" t="s">
        <v>45</v>
      </c>
      <c r="X284" s="50" t="str">
        <f>Data!T275</f>
        <v>-</v>
      </c>
      <c r="Y284" s="50" t="str">
        <f>Data!U275</f>
        <v>-</v>
      </c>
      <c r="Z284" s="50" t="str">
        <f>Data!V275</f>
        <v>-</v>
      </c>
    </row>
    <row r="285" spans="1:26" ht="15" customHeight="1" outlineLevel="2">
      <c r="A285" s="46" t="s">
        <v>44</v>
      </c>
      <c r="B285" s="46">
        <f>INDEX('Listor_utökad spend'!$C$2:$C$7,MATCH('Input-inköpta varor o tjänster'!$K$13,LFUindelning,0))</f>
        <v>123</v>
      </c>
      <c r="C285" s="36">
        <f t="shared" si="35"/>
        <v>3</v>
      </c>
      <c r="D285" s="46" t="b">
        <f t="shared" si="36"/>
        <v>1</v>
      </c>
      <c r="E285" s="46" t="str">
        <f t="shared" si="37"/>
        <v>7</v>
      </c>
      <c r="F285" s="46" t="str">
        <f t="shared" si="38"/>
        <v>7.2</v>
      </c>
      <c r="G285" s="46" t="str">
        <f t="shared" si="39"/>
        <v>7.2.4</v>
      </c>
      <c r="I285" s="20">
        <f t="shared" si="40"/>
        <v>-1</v>
      </c>
      <c r="J285" s="52" t="s">
        <v>302</v>
      </c>
      <c r="K285" s="47"/>
      <c r="L285" s="47"/>
      <c r="M285" s="47"/>
      <c r="O285" s="48" t="str">
        <f>IFERROR(INDEX(Utsläppsfaktorer!E:E,MATCH(CONCATENATE($J$1,$J$11,$J285),Utsläppsfaktorer!$A:$A,0)),"-")</f>
        <v>kg CO2e/SEK</v>
      </c>
      <c r="P285" s="48">
        <f>IFERROR(INDEX(Utsläppsfaktorer!F:F,MATCH(CONCATENATE($J$1,$J$11,$J285),Utsläppsfaktorer!$A:$A,0)),"-")</f>
        <v>0</v>
      </c>
      <c r="Q285" s="48">
        <f>IFERROR(INDEX(Utsläppsfaktorer!G:G,MATCH(CONCATENATE($J$1,$J$11,$J285),Utsläppsfaktorer!$A:$A,0)),"-")</f>
        <v>0</v>
      </c>
      <c r="R285" s="48">
        <f>IFERROR(INDEX(Utsläppsfaktorer!H:H,MATCH(CONCATENATE($J$1,$J$11,$J285),Utsläppsfaktorer!$A:$A,0)),"-")</f>
        <v>6.1483325105137439E-2</v>
      </c>
      <c r="S285" s="47"/>
      <c r="T285" s="47"/>
      <c r="U285" s="47"/>
      <c r="V285" s="49" t="str">
        <f t="shared" si="41"/>
        <v/>
      </c>
      <c r="W285" s="48" t="s">
        <v>45</v>
      </c>
      <c r="X285" s="50" t="str">
        <f>Data!T276</f>
        <v>-</v>
      </c>
      <c r="Y285" s="50" t="str">
        <f>Data!U276</f>
        <v>-</v>
      </c>
      <c r="Z285" s="50" t="str">
        <f>Data!V276</f>
        <v>-</v>
      </c>
    </row>
    <row r="286" spans="1:26" ht="15" customHeight="1" outlineLevel="2">
      <c r="A286" s="46" t="s">
        <v>44</v>
      </c>
      <c r="B286" s="46">
        <f>INDEX('Listor_utökad spend'!$C$2:$C$7,MATCH('Input-inköpta varor o tjänster'!$K$13,LFUindelning,0))</f>
        <v>123</v>
      </c>
      <c r="C286" s="36">
        <f t="shared" si="35"/>
        <v>3</v>
      </c>
      <c r="D286" s="46" t="b">
        <f t="shared" si="36"/>
        <v>1</v>
      </c>
      <c r="E286" s="46" t="str">
        <f t="shared" si="37"/>
        <v>7</v>
      </c>
      <c r="F286" s="46" t="str">
        <f t="shared" si="38"/>
        <v>7.2</v>
      </c>
      <c r="G286" s="46" t="str">
        <f t="shared" si="39"/>
        <v>7.2.5</v>
      </c>
      <c r="I286" s="20">
        <f t="shared" si="40"/>
        <v>-1</v>
      </c>
      <c r="J286" s="52" t="s">
        <v>303</v>
      </c>
      <c r="K286" s="47"/>
      <c r="L286" s="47"/>
      <c r="M286" s="47"/>
      <c r="O286" s="48" t="str">
        <f>IFERROR(INDEX(Utsläppsfaktorer!E:E,MATCH(CONCATENATE($J$1,$J$11,$J286),Utsläppsfaktorer!$A:$A,0)),"-")</f>
        <v>kg CO2e/SEK</v>
      </c>
      <c r="P286" s="48">
        <f>IFERROR(INDEX(Utsläppsfaktorer!F:F,MATCH(CONCATENATE($J$1,$J$11,$J286),Utsläppsfaktorer!$A:$A,0)),"-")</f>
        <v>0</v>
      </c>
      <c r="Q286" s="48">
        <f>IFERROR(INDEX(Utsläppsfaktorer!G:G,MATCH(CONCATENATE($J$1,$J$11,$J286),Utsläppsfaktorer!$A:$A,0)),"-")</f>
        <v>0</v>
      </c>
      <c r="R286" s="48">
        <f>IFERROR(INDEX(Utsläppsfaktorer!H:H,MATCH(CONCATENATE($J$1,$J$11,$J286),Utsläppsfaktorer!$A:$A,0)),"-")</f>
        <v>4.4505849138421878E-2</v>
      </c>
      <c r="S286" s="47"/>
      <c r="T286" s="47"/>
      <c r="U286" s="47"/>
      <c r="V286" s="49" t="str">
        <f t="shared" si="41"/>
        <v/>
      </c>
      <c r="W286" s="48" t="s">
        <v>45</v>
      </c>
      <c r="X286" s="50" t="str">
        <f>Data!T277</f>
        <v>-</v>
      </c>
      <c r="Y286" s="50" t="str">
        <f>Data!U277</f>
        <v>-</v>
      </c>
      <c r="Z286" s="50" t="str">
        <f>Data!V277</f>
        <v>-</v>
      </c>
    </row>
    <row r="287" spans="1:26" ht="15" customHeight="1" outlineLevel="2">
      <c r="A287" s="46" t="s">
        <v>44</v>
      </c>
      <c r="B287" s="46">
        <f>INDEX('Listor_utökad spend'!$C$2:$C$7,MATCH('Input-inköpta varor o tjänster'!$K$13,LFUindelning,0))</f>
        <v>123</v>
      </c>
      <c r="C287" s="36">
        <f t="shared" si="35"/>
        <v>3</v>
      </c>
      <c r="D287" s="46" t="b">
        <f t="shared" si="36"/>
        <v>1</v>
      </c>
      <c r="E287" s="46" t="str">
        <f t="shared" si="37"/>
        <v>7</v>
      </c>
      <c r="F287" s="46" t="str">
        <f t="shared" si="38"/>
        <v>7.2</v>
      </c>
      <c r="G287" s="46" t="str">
        <f t="shared" si="39"/>
        <v>7.2.6</v>
      </c>
      <c r="I287" s="20">
        <f t="shared" si="40"/>
        <v>-1</v>
      </c>
      <c r="J287" s="52" t="s">
        <v>304</v>
      </c>
      <c r="K287" s="47"/>
      <c r="L287" s="47"/>
      <c r="M287" s="47"/>
      <c r="O287" s="48" t="str">
        <f>IFERROR(INDEX(Utsläppsfaktorer!E:E,MATCH(CONCATENATE($J$1,$J$11,$J287),Utsläppsfaktorer!$A:$A,0)),"-")</f>
        <v>kg CO2e/SEK</v>
      </c>
      <c r="P287" s="48">
        <f>IFERROR(INDEX(Utsläppsfaktorer!F:F,MATCH(CONCATENATE($J$1,$J$11,$J287),Utsläppsfaktorer!$A:$A,0)),"-")</f>
        <v>0</v>
      </c>
      <c r="Q287" s="48">
        <f>IFERROR(INDEX(Utsläppsfaktorer!G:G,MATCH(CONCATENATE($J$1,$J$11,$J287),Utsläppsfaktorer!$A:$A,0)),"-")</f>
        <v>0</v>
      </c>
      <c r="R287" s="48">
        <f>IFERROR(INDEX(Utsläppsfaktorer!H:H,MATCH(CONCATENATE($J$1,$J$11,$J287),Utsläppsfaktorer!$A:$A,0)),"-")</f>
        <v>3.7542949352818496E-2</v>
      </c>
      <c r="S287" s="47"/>
      <c r="T287" s="47"/>
      <c r="U287" s="47"/>
      <c r="V287" s="49" t="str">
        <f t="shared" si="41"/>
        <v/>
      </c>
      <c r="W287" s="48" t="s">
        <v>45</v>
      </c>
      <c r="X287" s="50" t="str">
        <f>Data!T278</f>
        <v>-</v>
      </c>
      <c r="Y287" s="50" t="str">
        <f>Data!U278</f>
        <v>-</v>
      </c>
      <c r="Z287" s="50" t="str">
        <f>Data!V278</f>
        <v>-</v>
      </c>
    </row>
    <row r="288" spans="1:26" ht="15" customHeight="1" outlineLevel="2">
      <c r="A288" s="46" t="s">
        <v>44</v>
      </c>
      <c r="B288" s="46">
        <f>INDEX('Listor_utökad spend'!$C$2:$C$7,MATCH('Input-inköpta varor o tjänster'!$K$13,LFUindelning,0))</f>
        <v>123</v>
      </c>
      <c r="C288" s="36">
        <f t="shared" si="35"/>
        <v>3</v>
      </c>
      <c r="D288" s="46" t="b">
        <f t="shared" si="36"/>
        <v>1</v>
      </c>
      <c r="E288" s="46" t="str">
        <f t="shared" si="37"/>
        <v>7</v>
      </c>
      <c r="F288" s="46" t="str">
        <f t="shared" si="38"/>
        <v>7.2</v>
      </c>
      <c r="G288" s="46" t="str">
        <f t="shared" si="39"/>
        <v>7.2.7</v>
      </c>
      <c r="I288" s="20">
        <f t="shared" si="40"/>
        <v>-1</v>
      </c>
      <c r="J288" s="52" t="s">
        <v>305</v>
      </c>
      <c r="K288" s="47"/>
      <c r="L288" s="47"/>
      <c r="M288" s="47"/>
      <c r="O288" s="48" t="str">
        <f>IFERROR(INDEX(Utsläppsfaktorer!E:E,MATCH(CONCATENATE($J$1,$J$11,$J288),Utsläppsfaktorer!$A:$A,0)),"-")</f>
        <v>kg CO2e/SEK</v>
      </c>
      <c r="P288" s="48">
        <f>IFERROR(INDEX(Utsläppsfaktorer!F:F,MATCH(CONCATENATE($J$1,$J$11,$J288),Utsläppsfaktorer!$A:$A,0)),"-")</f>
        <v>0</v>
      </c>
      <c r="Q288" s="48">
        <f>IFERROR(INDEX(Utsläppsfaktorer!G:G,MATCH(CONCATENATE($J$1,$J$11,$J288),Utsläppsfaktorer!$A:$A,0)),"-")</f>
        <v>0</v>
      </c>
      <c r="R288" s="48">
        <f>IFERROR(INDEX(Utsläppsfaktorer!H:H,MATCH(CONCATENATE($J$1,$J$11,$J288),Utsläppsfaktorer!$A:$A,0)),"-")</f>
        <v>6.3879532474494655E-2</v>
      </c>
      <c r="S288" s="47"/>
      <c r="T288" s="47"/>
      <c r="U288" s="47"/>
      <c r="V288" s="49" t="str">
        <f t="shared" si="41"/>
        <v/>
      </c>
      <c r="W288" s="48" t="s">
        <v>45</v>
      </c>
      <c r="X288" s="50" t="str">
        <f>Data!T279</f>
        <v>-</v>
      </c>
      <c r="Y288" s="50" t="str">
        <f>Data!U279</f>
        <v>-</v>
      </c>
      <c r="Z288" s="50" t="str">
        <f>Data!V279</f>
        <v>-</v>
      </c>
    </row>
    <row r="289" spans="1:26" ht="15" customHeight="1" outlineLevel="2">
      <c r="A289" s="46" t="s">
        <v>44</v>
      </c>
      <c r="B289" s="46">
        <f>INDEX('Listor_utökad spend'!$C$2:$C$7,MATCH('Input-inköpta varor o tjänster'!$K$13,LFUindelning,0))</f>
        <v>123</v>
      </c>
      <c r="C289" s="36">
        <f t="shared" si="35"/>
        <v>3</v>
      </c>
      <c r="D289" s="46" t="b">
        <f t="shared" si="36"/>
        <v>1</v>
      </c>
      <c r="E289" s="46" t="str">
        <f t="shared" si="37"/>
        <v>7</v>
      </c>
      <c r="F289" s="46" t="str">
        <f t="shared" si="38"/>
        <v>7.2</v>
      </c>
      <c r="G289" s="46" t="str">
        <f t="shared" si="39"/>
        <v>7.2.8</v>
      </c>
      <c r="I289" s="20">
        <f t="shared" si="40"/>
        <v>-1</v>
      </c>
      <c r="J289" s="52" t="s">
        <v>306</v>
      </c>
      <c r="K289" s="47"/>
      <c r="L289" s="47"/>
      <c r="M289" s="47"/>
      <c r="O289" s="48" t="str">
        <f>IFERROR(INDEX(Utsläppsfaktorer!E:E,MATCH(CONCATENATE($J$1,$J$11,$J289),Utsläppsfaktorer!$A:$A,0)),"-")</f>
        <v>kg CO2e/SEK</v>
      </c>
      <c r="P289" s="48">
        <f>IFERROR(INDEX(Utsläppsfaktorer!F:F,MATCH(CONCATENATE($J$1,$J$11,$J289),Utsläppsfaktorer!$A:$A,0)),"-")</f>
        <v>0</v>
      </c>
      <c r="Q289" s="48">
        <f>IFERROR(INDEX(Utsläppsfaktorer!G:G,MATCH(CONCATENATE($J$1,$J$11,$J289),Utsläppsfaktorer!$A:$A,0)),"-")</f>
        <v>0</v>
      </c>
      <c r="R289" s="48">
        <f>IFERROR(INDEX(Utsläppsfaktorer!H:H,MATCH(CONCATENATE($J$1,$J$11,$J289),Utsläppsfaktorer!$A:$A,0)),"-")</f>
        <v>6.3879532474494655E-2</v>
      </c>
      <c r="S289" s="47"/>
      <c r="T289" s="47"/>
      <c r="U289" s="47"/>
      <c r="V289" s="49" t="str">
        <f t="shared" si="41"/>
        <v/>
      </c>
      <c r="W289" s="48" t="s">
        <v>45</v>
      </c>
      <c r="X289" s="50" t="str">
        <f>Data!T280</f>
        <v>-</v>
      </c>
      <c r="Y289" s="50" t="str">
        <f>Data!U280</f>
        <v>-</v>
      </c>
      <c r="Z289" s="50" t="str">
        <f>Data!V280</f>
        <v>-</v>
      </c>
    </row>
    <row r="290" spans="1:26" ht="15" customHeight="1" outlineLevel="2">
      <c r="A290" s="46" t="s">
        <v>44</v>
      </c>
      <c r="B290" s="46">
        <f>INDEX('Listor_utökad spend'!$C$2:$C$7,MATCH('Input-inköpta varor o tjänster'!$K$13,LFUindelning,0))</f>
        <v>123</v>
      </c>
      <c r="C290" s="36">
        <f t="shared" si="35"/>
        <v>3</v>
      </c>
      <c r="D290" s="46" t="b">
        <f t="shared" si="36"/>
        <v>1</v>
      </c>
      <c r="E290" s="46" t="str">
        <f t="shared" si="37"/>
        <v>7</v>
      </c>
      <c r="F290" s="46" t="str">
        <f t="shared" si="38"/>
        <v>7.2</v>
      </c>
      <c r="G290" s="46" t="str">
        <f t="shared" si="39"/>
        <v>7.2.9</v>
      </c>
      <c r="I290" s="20">
        <f t="shared" si="40"/>
        <v>-1</v>
      </c>
      <c r="J290" s="52" t="s">
        <v>307</v>
      </c>
      <c r="K290" s="47"/>
      <c r="L290" s="47"/>
      <c r="M290" s="47"/>
      <c r="O290" s="48" t="str">
        <f>IFERROR(INDEX(Utsläppsfaktorer!E:E,MATCH(CONCATENATE($J$1,$J$11,$J290),Utsläppsfaktorer!$A:$A,0)),"-")</f>
        <v>kg CO2e/SEK</v>
      </c>
      <c r="P290" s="48">
        <f>IFERROR(INDEX(Utsläppsfaktorer!F:F,MATCH(CONCATENATE($J$1,$J$11,$J290),Utsläppsfaktorer!$A:$A,0)),"-")</f>
        <v>0</v>
      </c>
      <c r="Q290" s="48">
        <f>IFERROR(INDEX(Utsläppsfaktorer!G:G,MATCH(CONCATENATE($J$1,$J$11,$J290),Utsläppsfaktorer!$A:$A,0)),"-")</f>
        <v>0</v>
      </c>
      <c r="R290" s="48">
        <f>IFERROR(INDEX(Utsläppsfaktorer!H:H,MATCH(CONCATENATE($J$1,$J$11,$J290),Utsläppsfaktorer!$A:$A,0)),"-")</f>
        <v>5.7970647700146018E-2</v>
      </c>
      <c r="S290" s="47"/>
      <c r="T290" s="47"/>
      <c r="U290" s="47"/>
      <c r="V290" s="49" t="str">
        <f t="shared" si="41"/>
        <v/>
      </c>
      <c r="W290" s="48" t="s">
        <v>45</v>
      </c>
      <c r="X290" s="50" t="str">
        <f>Data!T281</f>
        <v>-</v>
      </c>
      <c r="Y290" s="50" t="str">
        <f>Data!U281</f>
        <v>-</v>
      </c>
      <c r="Z290" s="50" t="str">
        <f>Data!V281</f>
        <v>-</v>
      </c>
    </row>
    <row r="291" spans="1:26" ht="15" customHeight="1" outlineLevel="2">
      <c r="A291" s="46" t="s">
        <v>44</v>
      </c>
      <c r="B291" s="46">
        <f>INDEX('Listor_utökad spend'!$C$2:$C$7,MATCH('Input-inköpta varor o tjänster'!$K$13,LFUindelning,0))</f>
        <v>123</v>
      </c>
      <c r="C291" s="36">
        <f t="shared" si="35"/>
        <v>3</v>
      </c>
      <c r="D291" s="46" t="b">
        <f t="shared" si="36"/>
        <v>1</v>
      </c>
      <c r="E291" s="46" t="str">
        <f t="shared" si="37"/>
        <v>7</v>
      </c>
      <c r="F291" s="46" t="str">
        <f t="shared" si="38"/>
        <v>7.2</v>
      </c>
      <c r="G291" s="46" t="str">
        <f t="shared" si="39"/>
        <v>7.2.10</v>
      </c>
      <c r="I291" s="20">
        <f t="shared" si="40"/>
        <v>-1</v>
      </c>
      <c r="J291" s="52" t="s">
        <v>308</v>
      </c>
      <c r="K291" s="47"/>
      <c r="L291" s="47"/>
      <c r="M291" s="47"/>
      <c r="O291" s="48" t="str">
        <f>IFERROR(INDEX(Utsläppsfaktorer!E:E,MATCH(CONCATENATE($J$1,$J$11,$J291),Utsläppsfaktorer!$A:$A,0)),"-")</f>
        <v>kg CO2e/SEK</v>
      </c>
      <c r="P291" s="48">
        <f>IFERROR(INDEX(Utsläppsfaktorer!F:F,MATCH(CONCATENATE($J$1,$J$11,$J291),Utsläppsfaktorer!$A:$A,0)),"-")</f>
        <v>0</v>
      </c>
      <c r="Q291" s="48">
        <f>IFERROR(INDEX(Utsläppsfaktorer!G:G,MATCH(CONCATENATE($J$1,$J$11,$J291),Utsläppsfaktorer!$A:$A,0)),"-")</f>
        <v>0</v>
      </c>
      <c r="R291" s="48">
        <f>IFERROR(INDEX(Utsläppsfaktorer!H:H,MATCH(CONCATENATE($J$1,$J$11,$J291),Utsläppsfaktorer!$A:$A,0)),"-")</f>
        <v>6.3879532474494655E-2</v>
      </c>
      <c r="S291" s="47"/>
      <c r="T291" s="47"/>
      <c r="U291" s="47"/>
      <c r="V291" s="49" t="str">
        <f t="shared" si="41"/>
        <v/>
      </c>
      <c r="W291" s="48" t="s">
        <v>45</v>
      </c>
      <c r="X291" s="50" t="str">
        <f>Data!T282</f>
        <v>-</v>
      </c>
      <c r="Y291" s="50" t="str">
        <f>Data!U282</f>
        <v>-</v>
      </c>
      <c r="Z291" s="50" t="str">
        <f>Data!V282</f>
        <v>-</v>
      </c>
    </row>
    <row r="292" spans="1:26" ht="15" customHeight="1" outlineLevel="2">
      <c r="A292" s="46" t="s">
        <v>44</v>
      </c>
      <c r="B292" s="46">
        <f>INDEX('Listor_utökad spend'!$C$2:$C$7,MATCH('Input-inköpta varor o tjänster'!$K$13,LFUindelning,0))</f>
        <v>123</v>
      </c>
      <c r="C292" s="36">
        <f t="shared" si="35"/>
        <v>3</v>
      </c>
      <c r="D292" s="46" t="b">
        <f t="shared" si="36"/>
        <v>1</v>
      </c>
      <c r="E292" s="46" t="str">
        <f t="shared" si="37"/>
        <v>7</v>
      </c>
      <c r="F292" s="46" t="str">
        <f t="shared" si="38"/>
        <v>7.2</v>
      </c>
      <c r="G292" s="46" t="str">
        <f t="shared" si="39"/>
        <v>7.2.11</v>
      </c>
      <c r="I292" s="20">
        <f t="shared" si="40"/>
        <v>-1</v>
      </c>
      <c r="J292" s="52" t="s">
        <v>309</v>
      </c>
      <c r="K292" s="47"/>
      <c r="L292" s="47"/>
      <c r="M292" s="47"/>
      <c r="O292" s="48" t="str">
        <f>IFERROR(INDEX(Utsläppsfaktorer!E:E,MATCH(CONCATENATE($J$1,$J$11,$J292),Utsläppsfaktorer!$A:$A,0)),"-")</f>
        <v>kg CO2e/SEK</v>
      </c>
      <c r="P292" s="48">
        <f>IFERROR(INDEX(Utsläppsfaktorer!F:F,MATCH(CONCATENATE($J$1,$J$11,$J292),Utsläppsfaktorer!$A:$A,0)),"-")</f>
        <v>0</v>
      </c>
      <c r="Q292" s="48">
        <f>IFERROR(INDEX(Utsläppsfaktorer!G:G,MATCH(CONCATENATE($J$1,$J$11,$J292),Utsläppsfaktorer!$A:$A,0)),"-")</f>
        <v>0</v>
      </c>
      <c r="R292" s="48">
        <f>IFERROR(INDEX(Utsläppsfaktorer!H:H,MATCH(CONCATENATE($J$1,$J$11,$J292),Utsläppsfaktorer!$A:$A,0)),"-")</f>
        <v>4.4505849138421878E-2</v>
      </c>
      <c r="S292" s="47"/>
      <c r="T292" s="47"/>
      <c r="U292" s="47"/>
      <c r="V292" s="49" t="str">
        <f t="shared" si="41"/>
        <v/>
      </c>
      <c r="W292" s="48" t="s">
        <v>45</v>
      </c>
      <c r="X292" s="50" t="str">
        <f>Data!T283</f>
        <v>-</v>
      </c>
      <c r="Y292" s="50" t="str">
        <f>Data!U283</f>
        <v>-</v>
      </c>
      <c r="Z292" s="50" t="str">
        <f>Data!V283</f>
        <v>-</v>
      </c>
    </row>
    <row r="293" spans="1:26" ht="15" customHeight="1" outlineLevel="2">
      <c r="A293" s="46" t="s">
        <v>44</v>
      </c>
      <c r="B293" s="46">
        <f>INDEX('Listor_utökad spend'!$C$2:$C$7,MATCH('Input-inköpta varor o tjänster'!$K$13,LFUindelning,0))</f>
        <v>123</v>
      </c>
      <c r="C293" s="36">
        <f t="shared" si="35"/>
        <v>3</v>
      </c>
      <c r="D293" s="46" t="b">
        <f t="shared" si="36"/>
        <v>1</v>
      </c>
      <c r="E293" s="46" t="str">
        <f t="shared" si="37"/>
        <v>7</v>
      </c>
      <c r="F293" s="46" t="str">
        <f t="shared" si="38"/>
        <v>7.2</v>
      </c>
      <c r="G293" s="46" t="str">
        <f t="shared" si="39"/>
        <v>7.2.12</v>
      </c>
      <c r="I293" s="20">
        <f t="shared" si="40"/>
        <v>-1</v>
      </c>
      <c r="J293" s="52" t="s">
        <v>310</v>
      </c>
      <c r="K293" s="47"/>
      <c r="L293" s="47"/>
      <c r="M293" s="47"/>
      <c r="O293" s="48" t="str">
        <f>IFERROR(INDEX(Utsläppsfaktorer!E:E,MATCH(CONCATENATE($J$1,$J$11,$J293),Utsläppsfaktorer!$A:$A,0)),"-")</f>
        <v>kg CO2e/SEK</v>
      </c>
      <c r="P293" s="48">
        <f>IFERROR(INDEX(Utsläppsfaktorer!F:F,MATCH(CONCATENATE($J$1,$J$11,$J293),Utsläppsfaktorer!$A:$A,0)),"-")</f>
        <v>0</v>
      </c>
      <c r="Q293" s="48">
        <f>IFERROR(INDEX(Utsläppsfaktorer!G:G,MATCH(CONCATENATE($J$1,$J$11,$J293),Utsläppsfaktorer!$A:$A,0)),"-")</f>
        <v>0</v>
      </c>
      <c r="R293" s="48">
        <f>IFERROR(INDEX(Utsläppsfaktorer!H:H,MATCH(CONCATENATE($J$1,$J$11,$J293),Utsläppsfaktorer!$A:$A,0)),"-")</f>
        <v>3.9713434399707592E-2</v>
      </c>
      <c r="S293" s="47"/>
      <c r="T293" s="47"/>
      <c r="U293" s="47"/>
      <c r="V293" s="49" t="str">
        <f t="shared" si="41"/>
        <v/>
      </c>
      <c r="W293" s="48" t="s">
        <v>45</v>
      </c>
      <c r="X293" s="50" t="str">
        <f>Data!T284</f>
        <v>-</v>
      </c>
      <c r="Y293" s="50" t="str">
        <f>Data!U284</f>
        <v>-</v>
      </c>
      <c r="Z293" s="50" t="str">
        <f>Data!V284</f>
        <v>-</v>
      </c>
    </row>
    <row r="294" spans="1:26" ht="15" customHeight="1" outlineLevel="2">
      <c r="A294" s="46" t="s">
        <v>44</v>
      </c>
      <c r="B294" s="46">
        <f>INDEX('Listor_utökad spend'!$C$2:$C$7,MATCH('Input-inköpta varor o tjänster'!$K$13,LFUindelning,0))</f>
        <v>123</v>
      </c>
      <c r="C294" s="36">
        <f t="shared" si="35"/>
        <v>3</v>
      </c>
      <c r="D294" s="46" t="b">
        <f t="shared" si="36"/>
        <v>1</v>
      </c>
      <c r="E294" s="46" t="str">
        <f t="shared" si="37"/>
        <v>7</v>
      </c>
      <c r="F294" s="46" t="str">
        <f t="shared" si="38"/>
        <v>7.2</v>
      </c>
      <c r="G294" s="46" t="str">
        <f t="shared" si="39"/>
        <v>7.2.99</v>
      </c>
      <c r="I294" s="20">
        <f t="shared" si="40"/>
        <v>-1</v>
      </c>
      <c r="J294" s="52" t="s">
        <v>311</v>
      </c>
      <c r="K294" s="47"/>
      <c r="L294" s="47"/>
      <c r="M294" s="47"/>
      <c r="O294" s="48" t="str">
        <f>IFERROR(INDEX(Utsläppsfaktorer!E:E,MATCH(CONCATENATE($J$1,$J$11,$J294),Utsläppsfaktorer!$A:$A,0)),"-")</f>
        <v>kg CO2e/SEK</v>
      </c>
      <c r="P294" s="48">
        <f>IFERROR(INDEX(Utsläppsfaktorer!F:F,MATCH(CONCATENATE($J$1,$J$11,$J294),Utsläppsfaktorer!$A:$A,0)),"-")</f>
        <v>0</v>
      </c>
      <c r="Q294" s="48">
        <f>IFERROR(INDEX(Utsläppsfaktorer!G:G,MATCH(CONCATENATE($J$1,$J$11,$J294),Utsläppsfaktorer!$A:$A,0)),"-")</f>
        <v>0</v>
      </c>
      <c r="R294" s="48">
        <f>IFERROR(INDEX(Utsläppsfaktorer!H:H,MATCH(CONCATENATE($J$1,$J$11,$J294),Utsläppsfaktorer!$A:$A,0)),"-")</f>
        <v>9.1564934749933824E-2</v>
      </c>
      <c r="S294" s="47"/>
      <c r="T294" s="47"/>
      <c r="U294" s="47"/>
      <c r="V294" s="49" t="str">
        <f t="shared" si="41"/>
        <v/>
      </c>
      <c r="W294" s="48" t="s">
        <v>45</v>
      </c>
      <c r="X294" s="50" t="str">
        <f>Data!T285</f>
        <v>-</v>
      </c>
      <c r="Y294" s="50" t="str">
        <f>Data!U285</f>
        <v>-</v>
      </c>
      <c r="Z294" s="50" t="str">
        <f>Data!V285</f>
        <v>-</v>
      </c>
    </row>
    <row r="295" spans="1:26" ht="15" customHeight="1" outlineLevel="1">
      <c r="A295" s="46" t="s">
        <v>44</v>
      </c>
      <c r="B295" s="46">
        <f>INDEX('Listor_utökad spend'!$C$2:$C$7,MATCH('Input-inköpta varor o tjänster'!$K$13,LFUindelning,0))</f>
        <v>123</v>
      </c>
      <c r="C295" s="36">
        <f t="shared" si="35"/>
        <v>2</v>
      </c>
      <c r="D295" s="46" t="b">
        <f t="shared" si="36"/>
        <v>1</v>
      </c>
      <c r="E295" s="46" t="str">
        <f t="shared" si="37"/>
        <v>7</v>
      </c>
      <c r="F295" s="46" t="str">
        <f t="shared" si="38"/>
        <v>7.3</v>
      </c>
      <c r="G295" s="46" t="str">
        <f t="shared" si="39"/>
        <v>7.3</v>
      </c>
      <c r="I295" s="20">
        <f t="shared" si="40"/>
        <v>-1</v>
      </c>
      <c r="J295" s="51" t="s">
        <v>312</v>
      </c>
      <c r="K295" s="47"/>
      <c r="L295" s="47"/>
      <c r="M295" s="47"/>
      <c r="O295" s="48" t="str">
        <f>IFERROR(INDEX(Utsläppsfaktorer!E:E,MATCH(CONCATENATE($J$1,$J$11,$J295),Utsläppsfaktorer!$A:$A,0)),"-")</f>
        <v>kg CO2e/SEK</v>
      </c>
      <c r="P295" s="48">
        <f>IFERROR(INDEX(Utsläppsfaktorer!F:F,MATCH(CONCATENATE($J$1,$J$11,$J295),Utsläppsfaktorer!$A:$A,0)),"-")</f>
        <v>0</v>
      </c>
      <c r="Q295" s="48">
        <f>IFERROR(INDEX(Utsläppsfaktorer!G:G,MATCH(CONCATENATE($J$1,$J$11,$J295),Utsläppsfaktorer!$A:$A,0)),"-")</f>
        <v>0</v>
      </c>
      <c r="R295" s="48">
        <f>IFERROR(INDEX(Utsläppsfaktorer!H:H,MATCH(CONCATENATE($J$1,$J$11,$J295),Utsläppsfaktorer!$A:$A,0)),"-")</f>
        <v>5.2061762925797367E-2</v>
      </c>
      <c r="S295" s="47"/>
      <c r="T295" s="47"/>
      <c r="U295" s="47"/>
      <c r="V295" s="49" t="str">
        <f t="shared" si="41"/>
        <v/>
      </c>
      <c r="W295" s="48" t="s">
        <v>45</v>
      </c>
      <c r="X295" s="50" t="str">
        <f>Data!T286</f>
        <v>-</v>
      </c>
      <c r="Y295" s="50" t="str">
        <f>Data!U286</f>
        <v>-</v>
      </c>
      <c r="Z295" s="50" t="str">
        <f>Data!V286</f>
        <v>-</v>
      </c>
    </row>
    <row r="296" spans="1:26" ht="15" customHeight="1" outlineLevel="1">
      <c r="A296" s="46" t="s">
        <v>44</v>
      </c>
      <c r="B296" s="46">
        <f>INDEX('Listor_utökad spend'!$C$2:$C$7,MATCH('Input-inköpta varor o tjänster'!$K$13,LFUindelning,0))</f>
        <v>123</v>
      </c>
      <c r="C296" s="36">
        <f t="shared" si="35"/>
        <v>2</v>
      </c>
      <c r="D296" s="46" t="b">
        <f t="shared" si="36"/>
        <v>1</v>
      </c>
      <c r="E296" s="46" t="str">
        <f t="shared" si="37"/>
        <v>7</v>
      </c>
      <c r="F296" s="46" t="str">
        <f t="shared" si="38"/>
        <v>7.4</v>
      </c>
      <c r="G296" s="46" t="str">
        <f t="shared" si="39"/>
        <v>7.4</v>
      </c>
      <c r="I296" s="20">
        <f t="shared" si="40"/>
        <v>-1</v>
      </c>
      <c r="J296" s="51" t="s">
        <v>313</v>
      </c>
      <c r="K296" s="47"/>
      <c r="L296" s="47"/>
      <c r="M296" s="47"/>
      <c r="O296" s="48" t="str">
        <f>IFERROR(INDEX(Utsläppsfaktorer!E:E,MATCH(CONCATENATE($J$1,$J$11,$J296),Utsläppsfaktorer!$A:$A,0)),"-")</f>
        <v>kg CO2e/SEK</v>
      </c>
      <c r="P296" s="48">
        <f>IFERROR(INDEX(Utsläppsfaktorer!F:F,MATCH(CONCATENATE($J$1,$J$11,$J296),Utsläppsfaktorer!$A:$A,0)),"-")</f>
        <v>0</v>
      </c>
      <c r="Q296" s="48">
        <f>IFERROR(INDEX(Utsläppsfaktorer!G:G,MATCH(CONCATENATE($J$1,$J$11,$J296),Utsläppsfaktorer!$A:$A,0)),"-")</f>
        <v>0</v>
      </c>
      <c r="R296" s="48">
        <f>IFERROR(INDEX(Utsläppsfaktorer!H:H,MATCH(CONCATENATE($J$1,$J$11,$J296),Utsläppsfaktorer!$A:$A,0)),"-")</f>
        <v>4.8418538263537661E-2</v>
      </c>
      <c r="S296" s="47"/>
      <c r="T296" s="47"/>
      <c r="U296" s="47"/>
      <c r="V296" s="49" t="str">
        <f t="shared" si="41"/>
        <v/>
      </c>
      <c r="W296" s="48" t="s">
        <v>45</v>
      </c>
      <c r="X296" s="50" t="str">
        <f>Data!T287</f>
        <v>-</v>
      </c>
      <c r="Y296" s="50" t="str">
        <f>Data!U287</f>
        <v>-</v>
      </c>
      <c r="Z296" s="50" t="str">
        <f>Data!V287</f>
        <v>-</v>
      </c>
    </row>
    <row r="297" spans="1:26" ht="15" customHeight="1" outlineLevel="2">
      <c r="A297" s="46" t="s">
        <v>44</v>
      </c>
      <c r="B297" s="46">
        <f>INDEX('Listor_utökad spend'!$C$2:$C$7,MATCH('Input-inköpta varor o tjänster'!$K$13,LFUindelning,0))</f>
        <v>123</v>
      </c>
      <c r="C297" s="36">
        <f t="shared" si="35"/>
        <v>3</v>
      </c>
      <c r="D297" s="46" t="b">
        <f t="shared" si="36"/>
        <v>1</v>
      </c>
      <c r="E297" s="46" t="str">
        <f t="shared" si="37"/>
        <v>7</v>
      </c>
      <c r="F297" s="46" t="str">
        <f t="shared" si="38"/>
        <v>7.4</v>
      </c>
      <c r="G297" s="46" t="str">
        <f t="shared" si="39"/>
        <v>7.4.1</v>
      </c>
      <c r="I297" s="20">
        <f t="shared" si="40"/>
        <v>-1</v>
      </c>
      <c r="J297" s="52" t="s">
        <v>314</v>
      </c>
      <c r="K297" s="47"/>
      <c r="L297" s="47"/>
      <c r="M297" s="47"/>
      <c r="O297" s="48" t="str">
        <f>IFERROR(INDEX(Utsläppsfaktorer!E:E,MATCH(CONCATENATE($J$1,$J$11,$J297),Utsläppsfaktorer!$A:$A,0)),"-")</f>
        <v>kg CO2e/SEK</v>
      </c>
      <c r="P297" s="48">
        <f>IFERROR(INDEX(Utsläppsfaktorer!F:F,MATCH(CONCATENATE($J$1,$J$11,$J297),Utsläppsfaktorer!$A:$A,0)),"-")</f>
        <v>0</v>
      </c>
      <c r="Q297" s="48">
        <f>IFERROR(INDEX(Utsläppsfaktorer!G:G,MATCH(CONCATENATE($J$1,$J$11,$J297),Utsläppsfaktorer!$A:$A,0)),"-")</f>
        <v>0</v>
      </c>
      <c r="R297" s="48">
        <f>IFERROR(INDEX(Utsläppsfaktorer!H:H,MATCH(CONCATENATE($J$1,$J$11,$J297),Utsläppsfaktorer!$A:$A,0)),"-")</f>
        <v>4.3713275098714886E-2</v>
      </c>
      <c r="S297" s="47"/>
      <c r="T297" s="47"/>
      <c r="U297" s="47"/>
      <c r="V297" s="49" t="str">
        <f t="shared" si="41"/>
        <v/>
      </c>
      <c r="W297" s="48" t="s">
        <v>45</v>
      </c>
      <c r="X297" s="50" t="str">
        <f>Data!T288</f>
        <v>-</v>
      </c>
      <c r="Y297" s="50" t="str">
        <f>Data!U288</f>
        <v>-</v>
      </c>
      <c r="Z297" s="50" t="str">
        <f>Data!V288</f>
        <v>-</v>
      </c>
    </row>
    <row r="298" spans="1:26" ht="15" customHeight="1" outlineLevel="2">
      <c r="A298" s="46" t="s">
        <v>44</v>
      </c>
      <c r="B298" s="46">
        <f>INDEX('Listor_utökad spend'!$C$2:$C$7,MATCH('Input-inköpta varor o tjänster'!$K$13,LFUindelning,0))</f>
        <v>123</v>
      </c>
      <c r="C298" s="36">
        <f t="shared" si="35"/>
        <v>3</v>
      </c>
      <c r="D298" s="46" t="b">
        <f t="shared" si="36"/>
        <v>1</v>
      </c>
      <c r="E298" s="46" t="str">
        <f t="shared" si="37"/>
        <v>7</v>
      </c>
      <c r="F298" s="46" t="str">
        <f t="shared" si="38"/>
        <v>7.4</v>
      </c>
      <c r="G298" s="46" t="str">
        <f t="shared" si="39"/>
        <v>7.4.2</v>
      </c>
      <c r="I298" s="20">
        <f t="shared" si="40"/>
        <v>-1</v>
      </c>
      <c r="J298" s="52" t="s">
        <v>315</v>
      </c>
      <c r="K298" s="47"/>
      <c r="L298" s="47"/>
      <c r="M298" s="47"/>
      <c r="O298" s="48" t="str">
        <f>IFERROR(INDEX(Utsläppsfaktorer!E:E,MATCH(CONCATENATE($J$1,$J$11,$J298),Utsläppsfaktorer!$A:$A,0)),"-")</f>
        <v>kg CO2e/SEK</v>
      </c>
      <c r="P298" s="48">
        <f>IFERROR(INDEX(Utsläppsfaktorer!F:F,MATCH(CONCATENATE($J$1,$J$11,$J298),Utsläppsfaktorer!$A:$A,0)),"-")</f>
        <v>0</v>
      </c>
      <c r="Q298" s="48">
        <f>IFERROR(INDEX(Utsläppsfaktorer!G:G,MATCH(CONCATENATE($J$1,$J$11,$J298),Utsläppsfaktorer!$A:$A,0)),"-")</f>
        <v>0</v>
      </c>
      <c r="R298" s="48">
        <f>IFERROR(INDEX(Utsläppsfaktorer!H:H,MATCH(CONCATENATE($J$1,$J$11,$J298),Utsläppsfaktorer!$A:$A,0)),"-")</f>
        <v>6.3879532474494655E-2</v>
      </c>
      <c r="S298" s="47"/>
      <c r="T298" s="47"/>
      <c r="U298" s="47"/>
      <c r="V298" s="49" t="str">
        <f t="shared" si="41"/>
        <v/>
      </c>
      <c r="W298" s="48" t="s">
        <v>45</v>
      </c>
      <c r="X298" s="50" t="str">
        <f>Data!T289</f>
        <v>-</v>
      </c>
      <c r="Y298" s="50" t="str">
        <f>Data!U289</f>
        <v>-</v>
      </c>
      <c r="Z298" s="50" t="str">
        <f>Data!V289</f>
        <v>-</v>
      </c>
    </row>
    <row r="299" spans="1:26" ht="15" customHeight="1" outlineLevel="2">
      <c r="A299" s="46" t="s">
        <v>44</v>
      </c>
      <c r="B299" s="46">
        <f>INDEX('Listor_utökad spend'!$C$2:$C$7,MATCH('Input-inköpta varor o tjänster'!$K$13,LFUindelning,0))</f>
        <v>123</v>
      </c>
      <c r="C299" s="36">
        <f t="shared" si="35"/>
        <v>3</v>
      </c>
      <c r="D299" s="46" t="b">
        <f t="shared" si="36"/>
        <v>1</v>
      </c>
      <c r="E299" s="46" t="str">
        <f t="shared" si="37"/>
        <v>7</v>
      </c>
      <c r="F299" s="46" t="str">
        <f t="shared" si="38"/>
        <v>7.4</v>
      </c>
      <c r="G299" s="46" t="str">
        <f t="shared" si="39"/>
        <v>7.4.3</v>
      </c>
      <c r="I299" s="20">
        <f t="shared" si="40"/>
        <v>-1</v>
      </c>
      <c r="J299" s="52" t="s">
        <v>316</v>
      </c>
      <c r="K299" s="47"/>
      <c r="L299" s="47"/>
      <c r="M299" s="47"/>
      <c r="O299" s="48" t="str">
        <f>IFERROR(INDEX(Utsläppsfaktorer!E:E,MATCH(CONCATENATE($J$1,$J$11,$J299),Utsläppsfaktorer!$A:$A,0)),"-")</f>
        <v>kg CO2e/SEK</v>
      </c>
      <c r="P299" s="48">
        <f>IFERROR(INDEX(Utsläppsfaktorer!F:F,MATCH(CONCATENATE($J$1,$J$11,$J299),Utsläppsfaktorer!$A:$A,0)),"-")</f>
        <v>0</v>
      </c>
      <c r="Q299" s="48">
        <f>IFERROR(INDEX(Utsläppsfaktorer!G:G,MATCH(CONCATENATE($J$1,$J$11,$J299),Utsläppsfaktorer!$A:$A,0)),"-")</f>
        <v>0</v>
      </c>
      <c r="R299" s="48">
        <f>IFERROR(INDEX(Utsläppsfaktorer!H:H,MATCH(CONCATENATE($J$1,$J$11,$J299),Utsläppsfaktorer!$A:$A,0)),"-")</f>
        <v>5.4294702997065868E-2</v>
      </c>
      <c r="S299" s="47"/>
      <c r="T299" s="47"/>
      <c r="U299" s="47"/>
      <c r="V299" s="49" t="str">
        <f t="shared" si="41"/>
        <v/>
      </c>
      <c r="W299" s="48" t="s">
        <v>45</v>
      </c>
      <c r="X299" s="50" t="str">
        <f>Data!T290</f>
        <v>-</v>
      </c>
      <c r="Y299" s="50" t="str">
        <f>Data!U290</f>
        <v>-</v>
      </c>
      <c r="Z299" s="50" t="str">
        <f>Data!V290</f>
        <v>-</v>
      </c>
    </row>
    <row r="300" spans="1:26" ht="15" customHeight="1" outlineLevel="2">
      <c r="A300" s="46" t="s">
        <v>44</v>
      </c>
      <c r="B300" s="46">
        <f>INDEX('Listor_utökad spend'!$C$2:$C$7,MATCH('Input-inköpta varor o tjänster'!$K$13,LFUindelning,0))</f>
        <v>123</v>
      </c>
      <c r="C300" s="36">
        <f t="shared" si="35"/>
        <v>3</v>
      </c>
      <c r="D300" s="46" t="b">
        <f t="shared" si="36"/>
        <v>1</v>
      </c>
      <c r="E300" s="46" t="str">
        <f t="shared" si="37"/>
        <v>7</v>
      </c>
      <c r="F300" s="46" t="str">
        <f t="shared" si="38"/>
        <v>7.4</v>
      </c>
      <c r="G300" s="46" t="str">
        <f t="shared" si="39"/>
        <v>7.4.4</v>
      </c>
      <c r="I300" s="20">
        <f t="shared" si="40"/>
        <v>-1</v>
      </c>
      <c r="J300" s="52" t="s">
        <v>317</v>
      </c>
      <c r="K300" s="47"/>
      <c r="L300" s="47"/>
      <c r="M300" s="47"/>
      <c r="O300" s="48" t="str">
        <f>IFERROR(INDEX(Utsläppsfaktorer!E:E,MATCH(CONCATENATE($J$1,$J$11,$J300),Utsläppsfaktorer!$A:$A,0)),"-")</f>
        <v>kg CO2e/SEK</v>
      </c>
      <c r="P300" s="48">
        <f>IFERROR(INDEX(Utsläppsfaktorer!F:F,MATCH(CONCATENATE($J$1,$J$11,$J300),Utsläppsfaktorer!$A:$A,0)),"-")</f>
        <v>0</v>
      </c>
      <c r="Q300" s="48">
        <f>IFERROR(INDEX(Utsläppsfaktorer!G:G,MATCH(CONCATENATE($J$1,$J$11,$J300),Utsläppsfaktorer!$A:$A,0)),"-")</f>
        <v>0</v>
      </c>
      <c r="R300" s="48">
        <f>IFERROR(INDEX(Utsläppsfaktorer!H:H,MATCH(CONCATENATE($J$1,$J$11,$J300),Utsläppsfaktorer!$A:$A,0)),"-")</f>
        <v>5.4294702997065868E-2</v>
      </c>
      <c r="S300" s="47"/>
      <c r="T300" s="47"/>
      <c r="U300" s="47"/>
      <c r="V300" s="49" t="str">
        <f t="shared" si="41"/>
        <v/>
      </c>
      <c r="W300" s="48" t="s">
        <v>45</v>
      </c>
      <c r="X300" s="50" t="str">
        <f>Data!T291</f>
        <v>-</v>
      </c>
      <c r="Y300" s="50" t="str">
        <f>Data!U291</f>
        <v>-</v>
      </c>
      <c r="Z300" s="50" t="str">
        <f>Data!V291</f>
        <v>-</v>
      </c>
    </row>
    <row r="301" spans="1:26" ht="15" customHeight="1" outlineLevel="2">
      <c r="A301" s="46" t="s">
        <v>44</v>
      </c>
      <c r="B301" s="46">
        <f>INDEX('Listor_utökad spend'!$C$2:$C$7,MATCH('Input-inköpta varor o tjänster'!$K$13,LFUindelning,0))</f>
        <v>123</v>
      </c>
      <c r="C301" s="36">
        <f t="shared" si="35"/>
        <v>3</v>
      </c>
      <c r="D301" s="46" t="b">
        <f t="shared" si="36"/>
        <v>1</v>
      </c>
      <c r="E301" s="46" t="str">
        <f t="shared" si="37"/>
        <v>7</v>
      </c>
      <c r="F301" s="46" t="str">
        <f t="shared" si="38"/>
        <v>7.4</v>
      </c>
      <c r="G301" s="46" t="str">
        <f t="shared" si="39"/>
        <v>7.4.5</v>
      </c>
      <c r="I301" s="20">
        <f t="shared" si="40"/>
        <v>-1</v>
      </c>
      <c r="J301" s="52" t="s">
        <v>318</v>
      </c>
      <c r="K301" s="47"/>
      <c r="L301" s="47"/>
      <c r="M301" s="47"/>
      <c r="O301" s="48" t="str">
        <f>IFERROR(INDEX(Utsläppsfaktorer!E:E,MATCH(CONCATENATE($J$1,$J$11,$J301),Utsläppsfaktorer!$A:$A,0)),"-")</f>
        <v>kg CO2e/SEK</v>
      </c>
      <c r="P301" s="48">
        <f>IFERROR(INDEX(Utsläppsfaktorer!F:F,MATCH(CONCATENATE($J$1,$J$11,$J301),Utsläppsfaktorer!$A:$A,0)),"-")</f>
        <v>0</v>
      </c>
      <c r="Q301" s="48">
        <f>IFERROR(INDEX(Utsläppsfaktorer!G:G,MATCH(CONCATENATE($J$1,$J$11,$J301),Utsläppsfaktorer!$A:$A,0)),"-")</f>
        <v>0</v>
      </c>
      <c r="R301" s="48">
        <f>IFERROR(INDEX(Utsläppsfaktorer!H:H,MATCH(CONCATENATE($J$1,$J$11,$J301),Utsläppsfaktorer!$A:$A,0)),"-")</f>
        <v>5.4294702997065868E-2</v>
      </c>
      <c r="S301" s="47"/>
      <c r="T301" s="47"/>
      <c r="U301" s="47"/>
      <c r="V301" s="49" t="str">
        <f t="shared" si="41"/>
        <v/>
      </c>
      <c r="W301" s="48" t="s">
        <v>45</v>
      </c>
      <c r="X301" s="50" t="str">
        <f>Data!T292</f>
        <v>-</v>
      </c>
      <c r="Y301" s="50" t="str">
        <f>Data!U292</f>
        <v>-</v>
      </c>
      <c r="Z301" s="50" t="str">
        <f>Data!V292</f>
        <v>-</v>
      </c>
    </row>
    <row r="302" spans="1:26" ht="15" customHeight="1" outlineLevel="2">
      <c r="A302" s="46" t="s">
        <v>44</v>
      </c>
      <c r="B302" s="46">
        <f>INDEX('Listor_utökad spend'!$C$2:$C$7,MATCH('Input-inköpta varor o tjänster'!$K$13,LFUindelning,0))</f>
        <v>123</v>
      </c>
      <c r="C302" s="36">
        <f t="shared" si="35"/>
        <v>3</v>
      </c>
      <c r="D302" s="46" t="b">
        <f t="shared" si="36"/>
        <v>1</v>
      </c>
      <c r="E302" s="46" t="str">
        <f t="shared" si="37"/>
        <v>7</v>
      </c>
      <c r="F302" s="46" t="str">
        <f t="shared" si="38"/>
        <v>7.4</v>
      </c>
      <c r="G302" s="46" t="str">
        <f t="shared" si="39"/>
        <v>7.4.6</v>
      </c>
      <c r="I302" s="20">
        <f t="shared" si="40"/>
        <v>-1</v>
      </c>
      <c r="J302" s="52" t="s">
        <v>319</v>
      </c>
      <c r="K302" s="47"/>
      <c r="L302" s="47"/>
      <c r="M302" s="47"/>
      <c r="O302" s="48" t="str">
        <f>IFERROR(INDEX(Utsläppsfaktorer!E:E,MATCH(CONCATENATE($J$1,$J$11,$J302),Utsläppsfaktorer!$A:$A,0)),"-")</f>
        <v>kg CO2e/SEK</v>
      </c>
      <c r="P302" s="48">
        <f>IFERROR(INDEX(Utsläppsfaktorer!F:F,MATCH(CONCATENATE($J$1,$J$11,$J302),Utsläppsfaktorer!$A:$A,0)),"-")</f>
        <v>0</v>
      </c>
      <c r="Q302" s="48">
        <f>IFERROR(INDEX(Utsläppsfaktorer!G:G,MATCH(CONCATENATE($J$1,$J$11,$J302),Utsläppsfaktorer!$A:$A,0)),"-")</f>
        <v>0</v>
      </c>
      <c r="R302" s="48">
        <f>IFERROR(INDEX(Utsläppsfaktorer!H:H,MATCH(CONCATENATE($J$1,$J$11,$J302),Utsläppsfaktorer!$A:$A,0)),"-")</f>
        <v>8.281983549762631E-3</v>
      </c>
      <c r="S302" s="47"/>
      <c r="T302" s="47"/>
      <c r="U302" s="47"/>
      <c r="V302" s="49" t="str">
        <f t="shared" si="41"/>
        <v/>
      </c>
      <c r="W302" s="48" t="s">
        <v>45</v>
      </c>
      <c r="X302" s="50" t="str">
        <f>Data!T293</f>
        <v>-</v>
      </c>
      <c r="Y302" s="50" t="str">
        <f>Data!U293</f>
        <v>-</v>
      </c>
      <c r="Z302" s="50" t="str">
        <f>Data!V293</f>
        <v>-</v>
      </c>
    </row>
    <row r="303" spans="1:26" ht="15" customHeight="1" outlineLevel="2">
      <c r="A303" s="46" t="s">
        <v>44</v>
      </c>
      <c r="B303" s="46">
        <f>INDEX('Listor_utökad spend'!$C$2:$C$7,MATCH('Input-inköpta varor o tjänster'!$K$13,LFUindelning,0))</f>
        <v>123</v>
      </c>
      <c r="C303" s="36">
        <f t="shared" si="35"/>
        <v>3</v>
      </c>
      <c r="D303" s="46" t="b">
        <f t="shared" si="36"/>
        <v>1</v>
      </c>
      <c r="E303" s="46" t="str">
        <f t="shared" si="37"/>
        <v>7</v>
      </c>
      <c r="F303" s="46" t="str">
        <f t="shared" si="38"/>
        <v>7.4</v>
      </c>
      <c r="G303" s="46" t="str">
        <f t="shared" si="39"/>
        <v>7.4.7</v>
      </c>
      <c r="I303" s="20">
        <f t="shared" si="40"/>
        <v>-1</v>
      </c>
      <c r="J303" s="52" t="s">
        <v>320</v>
      </c>
      <c r="K303" s="47"/>
      <c r="L303" s="47"/>
      <c r="M303" s="47"/>
      <c r="O303" s="48" t="str">
        <f>IFERROR(INDEX(Utsläppsfaktorer!E:E,MATCH(CONCATENATE($J$1,$J$11,$J303),Utsläppsfaktorer!$A:$A,0)),"-")</f>
        <v>kg CO2e/SEK</v>
      </c>
      <c r="P303" s="48">
        <f>IFERROR(INDEX(Utsläppsfaktorer!F:F,MATCH(CONCATENATE($J$1,$J$11,$J303),Utsläppsfaktorer!$A:$A,0)),"-")</f>
        <v>0</v>
      </c>
      <c r="Q303" s="48">
        <f>IFERROR(INDEX(Utsläppsfaktorer!G:G,MATCH(CONCATENATE($J$1,$J$11,$J303),Utsläppsfaktorer!$A:$A,0)),"-")</f>
        <v>0</v>
      </c>
      <c r="R303" s="48">
        <f>IFERROR(INDEX(Utsläppsfaktorer!H:H,MATCH(CONCATENATE($J$1,$J$11,$J303),Utsläppsfaktorer!$A:$A,0)),"-")</f>
        <v>5.4294702997065868E-2</v>
      </c>
      <c r="S303" s="47"/>
      <c r="T303" s="47"/>
      <c r="U303" s="47"/>
      <c r="V303" s="49" t="str">
        <f t="shared" si="41"/>
        <v/>
      </c>
      <c r="W303" s="48" t="s">
        <v>45</v>
      </c>
      <c r="X303" s="50" t="str">
        <f>Data!T294</f>
        <v>-</v>
      </c>
      <c r="Y303" s="50" t="str">
        <f>Data!U294</f>
        <v>-</v>
      </c>
      <c r="Z303" s="50" t="str">
        <f>Data!V294</f>
        <v>-</v>
      </c>
    </row>
    <row r="304" spans="1:26" ht="15" customHeight="1" outlineLevel="2">
      <c r="A304" s="46" t="s">
        <v>44</v>
      </c>
      <c r="B304" s="46">
        <f>INDEX('Listor_utökad spend'!$C$2:$C$7,MATCH('Input-inköpta varor o tjänster'!$K$13,LFUindelning,0))</f>
        <v>123</v>
      </c>
      <c r="C304" s="36">
        <f t="shared" si="35"/>
        <v>3</v>
      </c>
      <c r="D304" s="46" t="b">
        <f t="shared" si="36"/>
        <v>1</v>
      </c>
      <c r="E304" s="46" t="str">
        <f t="shared" si="37"/>
        <v>7</v>
      </c>
      <c r="F304" s="46" t="str">
        <f t="shared" si="38"/>
        <v>7.4</v>
      </c>
      <c r="G304" s="46" t="str">
        <f t="shared" si="39"/>
        <v>7.4.99</v>
      </c>
      <c r="I304" s="20">
        <f t="shared" si="40"/>
        <v>-1</v>
      </c>
      <c r="J304" s="52" t="s">
        <v>321</v>
      </c>
      <c r="K304" s="47"/>
      <c r="L304" s="47"/>
      <c r="M304" s="47"/>
      <c r="O304" s="48" t="str">
        <f>IFERROR(INDEX(Utsläppsfaktorer!E:E,MATCH(CONCATENATE($J$1,$J$11,$J304),Utsläppsfaktorer!$A:$A,0)),"-")</f>
        <v>kg CO2e/SEK</v>
      </c>
      <c r="P304" s="48">
        <f>IFERROR(INDEX(Utsläppsfaktorer!F:F,MATCH(CONCATENATE($J$1,$J$11,$J304),Utsläppsfaktorer!$A:$A,0)),"-")</f>
        <v>0</v>
      </c>
      <c r="Q304" s="48">
        <f>IFERROR(INDEX(Utsläppsfaktorer!G:G,MATCH(CONCATENATE($J$1,$J$11,$J304),Utsläppsfaktorer!$A:$A,0)),"-")</f>
        <v>0</v>
      </c>
      <c r="R304" s="48">
        <f>IFERROR(INDEX(Utsläppsfaktorer!H:H,MATCH(CONCATENATE($J$1,$J$11,$J304),Utsläppsfaktorer!$A:$A,0)),"-")</f>
        <v>5.4294702997065868E-2</v>
      </c>
      <c r="S304" s="47"/>
      <c r="T304" s="47"/>
      <c r="U304" s="47"/>
      <c r="V304" s="49" t="str">
        <f t="shared" si="41"/>
        <v/>
      </c>
      <c r="W304" s="48" t="s">
        <v>45</v>
      </c>
      <c r="X304" s="50" t="str">
        <f>Data!T295</f>
        <v>-</v>
      </c>
      <c r="Y304" s="50" t="str">
        <f>Data!U295</f>
        <v>-</v>
      </c>
      <c r="Z304" s="50" t="str">
        <f>Data!V295</f>
        <v>-</v>
      </c>
    </row>
    <row r="305" spans="1:26" ht="15" customHeight="1" outlineLevel="1">
      <c r="A305" s="46" t="s">
        <v>44</v>
      </c>
      <c r="B305" s="46">
        <f>INDEX('Listor_utökad spend'!$C$2:$C$7,MATCH('Input-inköpta varor o tjänster'!$K$13,LFUindelning,0))</f>
        <v>123</v>
      </c>
      <c r="C305" s="36">
        <f t="shared" si="35"/>
        <v>2</v>
      </c>
      <c r="D305" s="46" t="b">
        <f t="shared" si="36"/>
        <v>1</v>
      </c>
      <c r="E305" s="46" t="str">
        <f t="shared" si="37"/>
        <v>7</v>
      </c>
      <c r="F305" s="46" t="str">
        <f t="shared" si="38"/>
        <v>7.5</v>
      </c>
      <c r="G305" s="46" t="str">
        <f t="shared" si="39"/>
        <v>7.5</v>
      </c>
      <c r="I305" s="20">
        <f t="shared" si="40"/>
        <v>-1</v>
      </c>
      <c r="J305" s="51" t="s">
        <v>322</v>
      </c>
      <c r="K305" s="47"/>
      <c r="L305" s="47"/>
      <c r="M305" s="47"/>
      <c r="O305" s="48" t="str">
        <f>IFERROR(INDEX(Utsläppsfaktorer!E:E,MATCH(CONCATENATE($J$1,$J$11,$J305),Utsläppsfaktorer!$A:$A,0)),"-")</f>
        <v>kg CO2e/SEK</v>
      </c>
      <c r="P305" s="48">
        <f>IFERROR(INDEX(Utsläppsfaktorer!F:F,MATCH(CONCATENATE($J$1,$J$11,$J305),Utsläppsfaktorer!$A:$A,0)),"-")</f>
        <v>0</v>
      </c>
      <c r="Q305" s="48">
        <f>IFERROR(INDEX(Utsläppsfaktorer!G:G,MATCH(CONCATENATE($J$1,$J$11,$J305),Utsläppsfaktorer!$A:$A,0)),"-")</f>
        <v>0</v>
      </c>
      <c r="R305" s="48">
        <f>IFERROR(INDEX(Utsläppsfaktorer!H:H,MATCH(CONCATENATE($J$1,$J$11,$J305),Utsläppsfaktorer!$A:$A,0)),"-")</f>
        <v>4.9003989047890377E-2</v>
      </c>
      <c r="S305" s="47"/>
      <c r="T305" s="47"/>
      <c r="U305" s="47"/>
      <c r="V305" s="49" t="str">
        <f t="shared" si="41"/>
        <v/>
      </c>
      <c r="W305" s="48" t="s">
        <v>45</v>
      </c>
      <c r="X305" s="50" t="str">
        <f>Data!T296</f>
        <v>-</v>
      </c>
      <c r="Y305" s="50" t="str">
        <f>Data!U296</f>
        <v>-</v>
      </c>
      <c r="Z305" s="50" t="str">
        <f>Data!V296</f>
        <v>-</v>
      </c>
    </row>
    <row r="306" spans="1:26" ht="15" customHeight="1" outlineLevel="2">
      <c r="A306" s="46" t="s">
        <v>44</v>
      </c>
      <c r="B306" s="46">
        <f>INDEX('Listor_utökad spend'!$C$2:$C$7,MATCH('Input-inköpta varor o tjänster'!$K$13,LFUindelning,0))</f>
        <v>123</v>
      </c>
      <c r="C306" s="36">
        <f t="shared" si="35"/>
        <v>3</v>
      </c>
      <c r="D306" s="46" t="b">
        <f t="shared" si="36"/>
        <v>1</v>
      </c>
      <c r="E306" s="46" t="str">
        <f t="shared" si="37"/>
        <v>7</v>
      </c>
      <c r="F306" s="46" t="str">
        <f t="shared" si="38"/>
        <v>7.5</v>
      </c>
      <c r="G306" s="46" t="str">
        <f t="shared" si="39"/>
        <v>7.5.1</v>
      </c>
      <c r="I306" s="20">
        <f t="shared" si="40"/>
        <v>-1</v>
      </c>
      <c r="J306" s="52" t="s">
        <v>323</v>
      </c>
      <c r="K306" s="47"/>
      <c r="L306" s="47"/>
      <c r="M306" s="47"/>
      <c r="O306" s="48" t="str">
        <f>IFERROR(INDEX(Utsläppsfaktorer!E:E,MATCH(CONCATENATE($J$1,$J$11,$J306),Utsläppsfaktorer!$A:$A,0)),"-")</f>
        <v>kg CO2e/SEK</v>
      </c>
      <c r="P306" s="48">
        <f>IFERROR(INDEX(Utsläppsfaktorer!F:F,MATCH(CONCATENATE($J$1,$J$11,$J306),Utsläppsfaktorer!$A:$A,0)),"-")</f>
        <v>0</v>
      </c>
      <c r="Q306" s="48">
        <f>IFERROR(INDEX(Utsläppsfaktorer!G:G,MATCH(CONCATENATE($J$1,$J$11,$J306),Utsläppsfaktorer!$A:$A,0)),"-")</f>
        <v>0</v>
      </c>
      <c r="R306" s="48">
        <f>IFERROR(INDEX(Utsläppsfaktorer!H:H,MATCH(CONCATENATE($J$1,$J$11,$J306),Utsläppsfaktorer!$A:$A,0)),"-")</f>
        <v>4.3713275098714886E-2</v>
      </c>
      <c r="S306" s="47"/>
      <c r="T306" s="47"/>
      <c r="U306" s="47"/>
      <c r="V306" s="49" t="str">
        <f t="shared" si="41"/>
        <v/>
      </c>
      <c r="W306" s="48" t="s">
        <v>45</v>
      </c>
      <c r="X306" s="50" t="str">
        <f>Data!T297</f>
        <v>-</v>
      </c>
      <c r="Y306" s="50" t="str">
        <f>Data!U297</f>
        <v>-</v>
      </c>
      <c r="Z306" s="50" t="str">
        <f>Data!V297</f>
        <v>-</v>
      </c>
    </row>
    <row r="307" spans="1:26" ht="15" customHeight="1" outlineLevel="2">
      <c r="A307" s="46" t="s">
        <v>44</v>
      </c>
      <c r="B307" s="46">
        <f>INDEX('Listor_utökad spend'!$C$2:$C$7,MATCH('Input-inköpta varor o tjänster'!$K$13,LFUindelning,0))</f>
        <v>123</v>
      </c>
      <c r="C307" s="36">
        <f t="shared" si="35"/>
        <v>3</v>
      </c>
      <c r="D307" s="46" t="b">
        <f t="shared" si="36"/>
        <v>1</v>
      </c>
      <c r="E307" s="46" t="str">
        <f t="shared" si="37"/>
        <v>7</v>
      </c>
      <c r="F307" s="46" t="str">
        <f t="shared" si="38"/>
        <v>7.5</v>
      </c>
      <c r="G307" s="46" t="str">
        <f t="shared" si="39"/>
        <v>7.5.2</v>
      </c>
      <c r="I307" s="20">
        <f t="shared" si="40"/>
        <v>-1</v>
      </c>
      <c r="J307" s="52" t="s">
        <v>324</v>
      </c>
      <c r="K307" s="47"/>
      <c r="L307" s="47"/>
      <c r="M307" s="47"/>
      <c r="O307" s="48" t="str">
        <f>IFERROR(INDEX(Utsläppsfaktorer!E:E,MATCH(CONCATENATE($J$1,$J$11,$J307),Utsläppsfaktorer!$A:$A,0)),"-")</f>
        <v>kg CO2e/SEK</v>
      </c>
      <c r="P307" s="48">
        <f>IFERROR(INDEX(Utsläppsfaktorer!F:F,MATCH(CONCATENATE($J$1,$J$11,$J307),Utsläppsfaktorer!$A:$A,0)),"-")</f>
        <v>0</v>
      </c>
      <c r="Q307" s="48">
        <f>IFERROR(INDEX(Utsläppsfaktorer!G:G,MATCH(CONCATENATE($J$1,$J$11,$J307),Utsläppsfaktorer!$A:$A,0)),"-")</f>
        <v>0</v>
      </c>
      <c r="R307" s="48">
        <f>IFERROR(INDEX(Utsläppsfaktorer!H:H,MATCH(CONCATENATE($J$1,$J$11,$J307),Utsläppsfaktorer!$A:$A,0)),"-")</f>
        <v>5.4294702997065868E-2</v>
      </c>
      <c r="S307" s="47"/>
      <c r="T307" s="47"/>
      <c r="U307" s="47"/>
      <c r="V307" s="49" t="str">
        <f t="shared" si="41"/>
        <v/>
      </c>
      <c r="W307" s="48" t="s">
        <v>45</v>
      </c>
      <c r="X307" s="50" t="str">
        <f>Data!T298</f>
        <v>-</v>
      </c>
      <c r="Y307" s="50" t="str">
        <f>Data!U298</f>
        <v>-</v>
      </c>
      <c r="Z307" s="50" t="str">
        <f>Data!V298</f>
        <v>-</v>
      </c>
    </row>
    <row r="308" spans="1:26" ht="15" customHeight="1" outlineLevel="1">
      <c r="A308" s="46" t="s">
        <v>44</v>
      </c>
      <c r="B308" s="46">
        <f>INDEX('Listor_utökad spend'!$C$2:$C$7,MATCH('Input-inköpta varor o tjänster'!$K$13,LFUindelning,0))</f>
        <v>123</v>
      </c>
      <c r="C308" s="36">
        <f t="shared" si="35"/>
        <v>2</v>
      </c>
      <c r="D308" s="46" t="b">
        <f t="shared" si="36"/>
        <v>1</v>
      </c>
      <c r="E308" s="46" t="str">
        <f t="shared" si="37"/>
        <v>7</v>
      </c>
      <c r="F308" s="46" t="str">
        <f t="shared" si="38"/>
        <v>7.6</v>
      </c>
      <c r="G308" s="46" t="str">
        <f t="shared" si="39"/>
        <v>7.6</v>
      </c>
      <c r="I308" s="20">
        <f t="shared" si="40"/>
        <v>-1</v>
      </c>
      <c r="J308" s="51" t="s">
        <v>325</v>
      </c>
      <c r="K308" s="47"/>
      <c r="L308" s="47"/>
      <c r="M308" s="47"/>
      <c r="O308" s="48" t="str">
        <f>IFERROR(INDEX(Utsläppsfaktorer!E:E,MATCH(CONCATENATE($J$1,$J$11,$J308),Utsläppsfaktorer!$A:$A,0)),"-")</f>
        <v>kg CO2e/SEK</v>
      </c>
      <c r="P308" s="48">
        <f>IFERROR(INDEX(Utsläppsfaktorer!F:F,MATCH(CONCATENATE($J$1,$J$11,$J308),Utsläppsfaktorer!$A:$A,0)),"-")</f>
        <v>0</v>
      </c>
      <c r="Q308" s="48">
        <f>IFERROR(INDEX(Utsläppsfaktorer!G:G,MATCH(CONCATENATE($J$1,$J$11,$J308),Utsläppsfaktorer!$A:$A,0)),"-")</f>
        <v>0</v>
      </c>
      <c r="R308" s="48">
        <f>IFERROR(INDEX(Utsläppsfaktorer!H:H,MATCH(CONCATENATE($J$1,$J$11,$J308),Utsläppsfaktorer!$A:$A,0)),"-")</f>
        <v>3.0665677451695936E-2</v>
      </c>
      <c r="S308" s="47"/>
      <c r="T308" s="47"/>
      <c r="U308" s="47"/>
      <c r="V308" s="49" t="str">
        <f t="shared" si="41"/>
        <v/>
      </c>
      <c r="W308" s="48" t="s">
        <v>45</v>
      </c>
      <c r="X308" s="50" t="str">
        <f>Data!T299</f>
        <v>-</v>
      </c>
      <c r="Y308" s="50" t="str">
        <f>Data!U299</f>
        <v>-</v>
      </c>
      <c r="Z308" s="50" t="str">
        <f>Data!V299</f>
        <v>-</v>
      </c>
    </row>
    <row r="309" spans="1:26" ht="15" customHeight="1" outlineLevel="2">
      <c r="A309" s="46" t="s">
        <v>44</v>
      </c>
      <c r="B309" s="46">
        <f>INDEX('Listor_utökad spend'!$C$2:$C$7,MATCH('Input-inköpta varor o tjänster'!$K$13,LFUindelning,0))</f>
        <v>123</v>
      </c>
      <c r="C309" s="36">
        <f t="shared" si="35"/>
        <v>3</v>
      </c>
      <c r="D309" s="46" t="b">
        <f t="shared" si="36"/>
        <v>1</v>
      </c>
      <c r="E309" s="46" t="str">
        <f t="shared" si="37"/>
        <v>7</v>
      </c>
      <c r="F309" s="46" t="str">
        <f t="shared" si="38"/>
        <v>7.6</v>
      </c>
      <c r="G309" s="46" t="str">
        <f t="shared" si="39"/>
        <v>7.6.1</v>
      </c>
      <c r="I309" s="20">
        <f t="shared" si="40"/>
        <v>-1</v>
      </c>
      <c r="J309" s="52" t="s">
        <v>326</v>
      </c>
      <c r="K309" s="47"/>
      <c r="L309" s="47"/>
      <c r="M309" s="47"/>
      <c r="O309" s="48" t="str">
        <f>IFERROR(INDEX(Utsläppsfaktorer!E:E,MATCH(CONCATENATE($J$1,$J$11,$J309),Utsläppsfaktorer!$A:$A,0)),"-")</f>
        <v>kg CO2e/SEK</v>
      </c>
      <c r="P309" s="48">
        <f>IFERROR(INDEX(Utsläppsfaktorer!F:F,MATCH(CONCATENATE($J$1,$J$11,$J309),Utsläppsfaktorer!$A:$A,0)),"-")</f>
        <v>0</v>
      </c>
      <c r="Q309" s="48">
        <f>IFERROR(INDEX(Utsläppsfaktorer!G:G,MATCH(CONCATENATE($J$1,$J$11,$J309),Utsläppsfaktorer!$A:$A,0)),"-")</f>
        <v>0</v>
      </c>
      <c r="R309" s="48">
        <f>IFERROR(INDEX(Utsläppsfaktorer!H:H,MATCH(CONCATENATE($J$1,$J$11,$J309),Utsläppsfaktorer!$A:$A,0)),"-")</f>
        <v>4.1878355732969323E-2</v>
      </c>
      <c r="S309" s="47"/>
      <c r="T309" s="47"/>
      <c r="U309" s="47"/>
      <c r="V309" s="49" t="str">
        <f t="shared" si="41"/>
        <v/>
      </c>
      <c r="W309" s="48" t="s">
        <v>45</v>
      </c>
      <c r="X309" s="50" t="str">
        <f>Data!T300</f>
        <v>-</v>
      </c>
      <c r="Y309" s="50" t="str">
        <f>Data!U300</f>
        <v>-</v>
      </c>
      <c r="Z309" s="50" t="str">
        <f>Data!V300</f>
        <v>-</v>
      </c>
    </row>
    <row r="310" spans="1:26" ht="15" customHeight="1" outlineLevel="2">
      <c r="A310" s="46" t="s">
        <v>44</v>
      </c>
      <c r="B310" s="46">
        <f>INDEX('Listor_utökad spend'!$C$2:$C$7,MATCH('Input-inköpta varor o tjänster'!$K$13,LFUindelning,0))</f>
        <v>123</v>
      </c>
      <c r="C310" s="36">
        <f t="shared" si="35"/>
        <v>3</v>
      </c>
      <c r="D310" s="46" t="b">
        <f t="shared" si="36"/>
        <v>1</v>
      </c>
      <c r="E310" s="46" t="str">
        <f t="shared" si="37"/>
        <v>7</v>
      </c>
      <c r="F310" s="46" t="str">
        <f t="shared" si="38"/>
        <v>7.6</v>
      </c>
      <c r="G310" s="46" t="str">
        <f t="shared" si="39"/>
        <v>7.6.99</v>
      </c>
      <c r="I310" s="20">
        <f t="shared" si="40"/>
        <v>-1</v>
      </c>
      <c r="J310" s="52" t="s">
        <v>327</v>
      </c>
      <c r="K310" s="47"/>
      <c r="L310" s="47"/>
      <c r="M310" s="47"/>
      <c r="O310" s="48" t="str">
        <f>IFERROR(INDEX(Utsläppsfaktorer!E:E,MATCH(CONCATENATE($J$1,$J$11,$J310),Utsläppsfaktorer!$A:$A,0)),"-")</f>
        <v>kg CO2e/SEK</v>
      </c>
      <c r="P310" s="48">
        <f>IFERROR(INDEX(Utsläppsfaktorer!F:F,MATCH(CONCATENATE($J$1,$J$11,$J310),Utsläppsfaktorer!$A:$A,0)),"-")</f>
        <v>0</v>
      </c>
      <c r="Q310" s="48">
        <f>IFERROR(INDEX(Utsläppsfaktorer!G:G,MATCH(CONCATENATE($J$1,$J$11,$J310),Utsläppsfaktorer!$A:$A,0)),"-")</f>
        <v>0</v>
      </c>
      <c r="R310" s="48">
        <f>IFERROR(INDEX(Utsläppsfaktorer!H:H,MATCH(CONCATENATE($J$1,$J$11,$J310),Utsläppsfaktorer!$A:$A,0)),"-")</f>
        <v>1.9452999170422553E-2</v>
      </c>
      <c r="S310" s="47"/>
      <c r="T310" s="47"/>
      <c r="U310" s="47"/>
      <c r="V310" s="49" t="str">
        <f t="shared" si="41"/>
        <v/>
      </c>
      <c r="W310" s="48" t="s">
        <v>45</v>
      </c>
      <c r="X310" s="50" t="str">
        <f>Data!T301</f>
        <v>-</v>
      </c>
      <c r="Y310" s="50" t="str">
        <f>Data!U301</f>
        <v>-</v>
      </c>
      <c r="Z310" s="50" t="str">
        <f>Data!V301</f>
        <v>-</v>
      </c>
    </row>
    <row r="311" spans="1:26" ht="24.75" customHeight="1" outlineLevel="1">
      <c r="A311" s="46" t="s">
        <v>44</v>
      </c>
      <c r="B311" s="46">
        <f>INDEX('Listor_utökad spend'!$C$2:$C$7,MATCH('Input-inköpta varor o tjänster'!$K$13,LFUindelning,0))</f>
        <v>123</v>
      </c>
      <c r="C311" s="36">
        <f t="shared" si="35"/>
        <v>2</v>
      </c>
      <c r="D311" s="46" t="b">
        <f t="shared" si="36"/>
        <v>1</v>
      </c>
      <c r="E311" s="46" t="str">
        <f t="shared" si="37"/>
        <v>7</v>
      </c>
      <c r="F311" s="46" t="str">
        <f t="shared" si="38"/>
        <v>7.7</v>
      </c>
      <c r="G311" s="46" t="str">
        <f t="shared" si="39"/>
        <v>7.7</v>
      </c>
      <c r="I311" s="20">
        <f t="shared" si="40"/>
        <v>-1</v>
      </c>
      <c r="J311" s="51" t="s">
        <v>328</v>
      </c>
      <c r="K311" s="47"/>
      <c r="L311" s="47"/>
      <c r="M311" s="47"/>
      <c r="O311" s="48" t="str">
        <f>IFERROR(INDEX(Utsläppsfaktorer!E:E,MATCH(CONCATENATE($J$1,$J$11,$J311),Utsläppsfaktorer!$A:$A,0)),"-")</f>
        <v>kg CO2e/SEK</v>
      </c>
      <c r="P311" s="48">
        <f>IFERROR(INDEX(Utsläppsfaktorer!F:F,MATCH(CONCATENATE($J$1,$J$11,$J311),Utsläppsfaktorer!$A:$A,0)),"-")</f>
        <v>0</v>
      </c>
      <c r="Q311" s="48">
        <f>IFERROR(INDEX(Utsläppsfaktorer!G:G,MATCH(CONCATENATE($J$1,$J$11,$J311),Utsläppsfaktorer!$A:$A,0)),"-")</f>
        <v>0</v>
      </c>
      <c r="R311" s="48">
        <f>IFERROR(INDEX(Utsläppsfaktorer!H:H,MATCH(CONCATENATE($J$1,$J$11,$J311),Utsläppsfaktorer!$A:$A,0)),"-")</f>
        <v>3.9030847992053475E-2</v>
      </c>
      <c r="S311" s="47"/>
      <c r="T311" s="47"/>
      <c r="U311" s="47"/>
      <c r="V311" s="49" t="str">
        <f t="shared" si="41"/>
        <v/>
      </c>
      <c r="W311" s="48" t="s">
        <v>45</v>
      </c>
      <c r="X311" s="50" t="str">
        <f>Data!T302</f>
        <v>-</v>
      </c>
      <c r="Y311" s="50" t="str">
        <f>Data!U302</f>
        <v>-</v>
      </c>
      <c r="Z311" s="50" t="str">
        <f>Data!V302</f>
        <v>-</v>
      </c>
    </row>
    <row r="312" spans="1:26" ht="15" customHeight="1" outlineLevel="2">
      <c r="A312" s="46" t="s">
        <v>44</v>
      </c>
      <c r="B312" s="46">
        <f>INDEX('Listor_utökad spend'!$C$2:$C$7,MATCH('Input-inköpta varor o tjänster'!$K$13,LFUindelning,0))</f>
        <v>123</v>
      </c>
      <c r="C312" s="36">
        <f t="shared" si="35"/>
        <v>3</v>
      </c>
      <c r="D312" s="46" t="b">
        <f t="shared" si="36"/>
        <v>1</v>
      </c>
      <c r="E312" s="46" t="str">
        <f t="shared" si="37"/>
        <v>7</v>
      </c>
      <c r="F312" s="46" t="str">
        <f t="shared" si="38"/>
        <v>7.7</v>
      </c>
      <c r="G312" s="46" t="str">
        <f t="shared" si="39"/>
        <v>7.7.1</v>
      </c>
      <c r="I312" s="20">
        <f t="shared" si="40"/>
        <v>-1</v>
      </c>
      <c r="J312" s="52" t="s">
        <v>329</v>
      </c>
      <c r="K312" s="47"/>
      <c r="L312" s="47"/>
      <c r="M312" s="47"/>
      <c r="O312" s="48" t="str">
        <f>IFERROR(INDEX(Utsläppsfaktorer!E:E,MATCH(CONCATENATE($J$1,$J$11,$J312),Utsläppsfaktorer!$A:$A,0)),"-")</f>
        <v>kg CO2e/SEK</v>
      </c>
      <c r="P312" s="48">
        <f>IFERROR(INDEX(Utsläppsfaktorer!F:F,MATCH(CONCATENATE($J$1,$J$11,$J312),Utsläppsfaktorer!$A:$A,0)),"-")</f>
        <v>0</v>
      </c>
      <c r="Q312" s="48">
        <f>IFERROR(INDEX(Utsläppsfaktorer!G:G,MATCH(CONCATENATE($J$1,$J$11,$J312),Utsläppsfaktorer!$A:$A,0)),"-")</f>
        <v>0</v>
      </c>
      <c r="R312" s="48">
        <f>IFERROR(INDEX(Utsläppsfaktorer!H:H,MATCH(CONCATENATE($J$1,$J$11,$J312),Utsläppsfaktorer!$A:$A,0)),"-")</f>
        <v>3.7542949352818496E-2</v>
      </c>
      <c r="S312" s="47"/>
      <c r="T312" s="47"/>
      <c r="U312" s="47"/>
      <c r="V312" s="49" t="str">
        <f t="shared" si="41"/>
        <v/>
      </c>
      <c r="W312" s="48" t="s">
        <v>45</v>
      </c>
      <c r="X312" s="50" t="str">
        <f>Data!T303</f>
        <v>-</v>
      </c>
      <c r="Y312" s="50" t="str">
        <f>Data!U303</f>
        <v>-</v>
      </c>
      <c r="Z312" s="50" t="str">
        <f>Data!V303</f>
        <v>-</v>
      </c>
    </row>
    <row r="313" spans="1:26" ht="15" customHeight="1" outlineLevel="2">
      <c r="A313" s="46" t="s">
        <v>44</v>
      </c>
      <c r="B313" s="46">
        <f>INDEX('Listor_utökad spend'!$C$2:$C$7,MATCH('Input-inköpta varor o tjänster'!$K$13,LFUindelning,0))</f>
        <v>123</v>
      </c>
      <c r="C313" s="36">
        <f t="shared" si="35"/>
        <v>3</v>
      </c>
      <c r="D313" s="46" t="b">
        <f t="shared" si="36"/>
        <v>1</v>
      </c>
      <c r="E313" s="46" t="str">
        <f t="shared" si="37"/>
        <v>7</v>
      </c>
      <c r="F313" s="46" t="str">
        <f t="shared" si="38"/>
        <v>7.7</v>
      </c>
      <c r="G313" s="46" t="str">
        <f t="shared" si="39"/>
        <v>7.7.2</v>
      </c>
      <c r="I313" s="20">
        <f t="shared" si="40"/>
        <v>-1</v>
      </c>
      <c r="J313" s="52" t="s">
        <v>330</v>
      </c>
      <c r="K313" s="47"/>
      <c r="L313" s="47"/>
      <c r="M313" s="47"/>
      <c r="O313" s="48" t="str">
        <f>IFERROR(INDEX(Utsläppsfaktorer!E:E,MATCH(CONCATENATE($J$1,$J$11,$J313),Utsläppsfaktorer!$A:$A,0)),"-")</f>
        <v>kg CO2e/SEK</v>
      </c>
      <c r="P313" s="48">
        <f>IFERROR(INDEX(Utsläppsfaktorer!F:F,MATCH(CONCATENATE($J$1,$J$11,$J313),Utsläppsfaktorer!$A:$A,0)),"-")</f>
        <v>0</v>
      </c>
      <c r="Q313" s="48">
        <f>IFERROR(INDEX(Utsläppsfaktorer!G:G,MATCH(CONCATENATE($J$1,$J$11,$J313),Utsläppsfaktorer!$A:$A,0)),"-")</f>
        <v>0</v>
      </c>
      <c r="R313" s="48">
        <f>IFERROR(INDEX(Utsläppsfaktorer!H:H,MATCH(CONCATENATE($J$1,$J$11,$J313),Utsläppsfaktorer!$A:$A,0)),"-")</f>
        <v>4.3494543909758418E-2</v>
      </c>
      <c r="S313" s="47"/>
      <c r="T313" s="47"/>
      <c r="U313" s="47"/>
      <c r="V313" s="49" t="str">
        <f t="shared" si="41"/>
        <v/>
      </c>
      <c r="W313" s="48" t="s">
        <v>45</v>
      </c>
      <c r="X313" s="50" t="str">
        <f>Data!T304</f>
        <v>-</v>
      </c>
      <c r="Y313" s="50" t="str">
        <f>Data!U304</f>
        <v>-</v>
      </c>
      <c r="Z313" s="50" t="str">
        <f>Data!V304</f>
        <v>-</v>
      </c>
    </row>
    <row r="314" spans="1:26" ht="15" customHeight="1" outlineLevel="2">
      <c r="A314" s="46" t="s">
        <v>44</v>
      </c>
      <c r="B314" s="46">
        <f>INDEX('Listor_utökad spend'!$C$2:$C$7,MATCH('Input-inköpta varor o tjänster'!$K$13,LFUindelning,0))</f>
        <v>123</v>
      </c>
      <c r="C314" s="36">
        <f t="shared" si="35"/>
        <v>3</v>
      </c>
      <c r="D314" s="46" t="b">
        <f t="shared" si="36"/>
        <v>1</v>
      </c>
      <c r="E314" s="46" t="str">
        <f t="shared" si="37"/>
        <v>7</v>
      </c>
      <c r="F314" s="46" t="str">
        <f t="shared" si="38"/>
        <v>7.7</v>
      </c>
      <c r="G314" s="46" t="str">
        <f t="shared" si="39"/>
        <v>7.7.3</v>
      </c>
      <c r="I314" s="20">
        <f t="shared" si="40"/>
        <v>-1</v>
      </c>
      <c r="J314" s="52" t="s">
        <v>331</v>
      </c>
      <c r="K314" s="47"/>
      <c r="L314" s="47"/>
      <c r="M314" s="47"/>
      <c r="O314" s="48" t="str">
        <f>IFERROR(INDEX(Utsläppsfaktorer!E:E,MATCH(CONCATENATE($J$1,$J$11,$J314),Utsläppsfaktorer!$A:$A,0)),"-")</f>
        <v>kg CO2e/SEK</v>
      </c>
      <c r="P314" s="48">
        <f>IFERROR(INDEX(Utsläppsfaktorer!F:F,MATCH(CONCATENATE($J$1,$J$11,$J314),Utsläppsfaktorer!$A:$A,0)),"-")</f>
        <v>0</v>
      </c>
      <c r="Q314" s="48">
        <f>IFERROR(INDEX(Utsläppsfaktorer!G:G,MATCH(CONCATENATE($J$1,$J$11,$J314),Utsläppsfaktorer!$A:$A,0)),"-")</f>
        <v>0</v>
      </c>
      <c r="R314" s="48">
        <f>IFERROR(INDEX(Utsläppsfaktorer!H:H,MATCH(CONCATENATE($J$1,$J$11,$J314),Utsläppsfaktorer!$A:$A,0)),"-")</f>
        <v>3.7542949352818496E-2</v>
      </c>
      <c r="S314" s="47"/>
      <c r="T314" s="47"/>
      <c r="U314" s="47"/>
      <c r="V314" s="49" t="str">
        <f t="shared" si="41"/>
        <v/>
      </c>
      <c r="W314" s="48" t="s">
        <v>45</v>
      </c>
      <c r="X314" s="50" t="str">
        <f>Data!T305</f>
        <v>-</v>
      </c>
      <c r="Y314" s="50" t="str">
        <f>Data!U305</f>
        <v>-</v>
      </c>
      <c r="Z314" s="50" t="str">
        <f>Data!V305</f>
        <v>-</v>
      </c>
    </row>
    <row r="315" spans="1:26" ht="15" customHeight="1" outlineLevel="2">
      <c r="A315" s="46" t="s">
        <v>44</v>
      </c>
      <c r="B315" s="46">
        <f>INDEX('Listor_utökad spend'!$C$2:$C$7,MATCH('Input-inköpta varor o tjänster'!$K$13,LFUindelning,0))</f>
        <v>123</v>
      </c>
      <c r="C315" s="36">
        <f t="shared" si="35"/>
        <v>3</v>
      </c>
      <c r="D315" s="46" t="b">
        <f t="shared" si="36"/>
        <v>1</v>
      </c>
      <c r="E315" s="46" t="str">
        <f t="shared" si="37"/>
        <v>7</v>
      </c>
      <c r="F315" s="46" t="str">
        <f t="shared" si="38"/>
        <v>7.7</v>
      </c>
      <c r="G315" s="46" t="str">
        <f t="shared" si="39"/>
        <v>7.7.99</v>
      </c>
      <c r="I315" s="20">
        <f t="shared" si="40"/>
        <v>-1</v>
      </c>
      <c r="J315" s="52" t="s">
        <v>332</v>
      </c>
      <c r="K315" s="47"/>
      <c r="L315" s="47"/>
      <c r="M315" s="47"/>
      <c r="O315" s="48" t="str">
        <f>IFERROR(INDEX(Utsläppsfaktorer!E:E,MATCH(CONCATENATE($J$1,$J$11,$J315),Utsläppsfaktorer!$A:$A,0)),"-")</f>
        <v>kg CO2e/SEK</v>
      </c>
      <c r="P315" s="48">
        <f>IFERROR(INDEX(Utsläppsfaktorer!F:F,MATCH(CONCATENATE($J$1,$J$11,$J315),Utsläppsfaktorer!$A:$A,0)),"-")</f>
        <v>0</v>
      </c>
      <c r="Q315" s="48">
        <f>IFERROR(INDEX(Utsläppsfaktorer!G:G,MATCH(CONCATENATE($J$1,$J$11,$J315),Utsläppsfaktorer!$A:$A,0)),"-")</f>
        <v>0</v>
      </c>
      <c r="R315" s="48">
        <f>IFERROR(INDEX(Utsläppsfaktorer!H:H,MATCH(CONCATENATE($J$1,$J$11,$J315),Utsläppsfaktorer!$A:$A,0)),"-")</f>
        <v>3.7542949352818496E-2</v>
      </c>
      <c r="S315" s="47"/>
      <c r="T315" s="47"/>
      <c r="U315" s="47"/>
      <c r="V315" s="49" t="str">
        <f t="shared" si="41"/>
        <v/>
      </c>
      <c r="W315" s="48" t="s">
        <v>45</v>
      </c>
      <c r="X315" s="50" t="str">
        <f>Data!T306</f>
        <v>-</v>
      </c>
      <c r="Y315" s="50" t="str">
        <f>Data!U306</f>
        <v>-</v>
      </c>
      <c r="Z315" s="50" t="str">
        <f>Data!V306</f>
        <v>-</v>
      </c>
    </row>
    <row r="316" spans="1:26" ht="15" customHeight="1" outlineLevel="1">
      <c r="A316" s="46" t="s">
        <v>44</v>
      </c>
      <c r="B316" s="46">
        <f>INDEX('Listor_utökad spend'!$C$2:$C$7,MATCH('Input-inköpta varor o tjänster'!$K$13,LFUindelning,0))</f>
        <v>123</v>
      </c>
      <c r="C316" s="36">
        <f t="shared" si="35"/>
        <v>2</v>
      </c>
      <c r="D316" s="46" t="b">
        <f t="shared" si="36"/>
        <v>1</v>
      </c>
      <c r="E316" s="46" t="str">
        <f t="shared" si="37"/>
        <v>7</v>
      </c>
      <c r="F316" s="46" t="str">
        <f t="shared" si="38"/>
        <v>7.8</v>
      </c>
      <c r="G316" s="46" t="str">
        <f t="shared" si="39"/>
        <v>7.8</v>
      </c>
      <c r="I316" s="20">
        <f t="shared" si="40"/>
        <v>-1</v>
      </c>
      <c r="J316" s="51" t="s">
        <v>333</v>
      </c>
      <c r="K316" s="47"/>
      <c r="L316" s="47"/>
      <c r="M316" s="47"/>
      <c r="O316" s="48" t="str">
        <f>IFERROR(INDEX(Utsläppsfaktorer!E:E,MATCH(CONCATENATE($J$1,$J$11,$J316),Utsläppsfaktorer!$A:$A,0)),"-")</f>
        <v>kg CO2e/SEK</v>
      </c>
      <c r="P316" s="48">
        <f>IFERROR(INDEX(Utsläppsfaktorer!F:F,MATCH(CONCATENATE($J$1,$J$11,$J316),Utsläppsfaktorer!$A:$A,0)),"-")</f>
        <v>0</v>
      </c>
      <c r="Q316" s="48">
        <f>IFERROR(INDEX(Utsläppsfaktorer!G:G,MATCH(CONCATENATE($J$1,$J$11,$J316),Utsläppsfaktorer!$A:$A,0)),"-")</f>
        <v>0</v>
      </c>
      <c r="R316" s="48">
        <f>IFERROR(INDEX(Utsläppsfaktorer!H:H,MATCH(CONCATENATE($J$1,$J$11,$J316),Utsläppsfaktorer!$A:$A,0)),"-")</f>
        <v>4.7159331073165354E-2</v>
      </c>
      <c r="S316" s="47"/>
      <c r="T316" s="47"/>
      <c r="U316" s="47"/>
      <c r="V316" s="49" t="str">
        <f t="shared" si="41"/>
        <v/>
      </c>
      <c r="W316" s="48" t="s">
        <v>45</v>
      </c>
      <c r="X316" s="50" t="str">
        <f>Data!T307</f>
        <v>-</v>
      </c>
      <c r="Y316" s="50" t="str">
        <f>Data!U307</f>
        <v>-</v>
      </c>
      <c r="Z316" s="50" t="str">
        <f>Data!V307</f>
        <v>-</v>
      </c>
    </row>
    <row r="317" spans="1:26" ht="15" customHeight="1" outlineLevel="2">
      <c r="A317" s="46" t="s">
        <v>44</v>
      </c>
      <c r="B317" s="46">
        <f>INDEX('Listor_utökad spend'!$C$2:$C$7,MATCH('Input-inköpta varor o tjänster'!$K$13,LFUindelning,0))</f>
        <v>123</v>
      </c>
      <c r="C317" s="36">
        <f t="shared" si="35"/>
        <v>3</v>
      </c>
      <c r="D317" s="46" t="b">
        <f t="shared" si="36"/>
        <v>1</v>
      </c>
      <c r="E317" s="46" t="str">
        <f t="shared" si="37"/>
        <v>7</v>
      </c>
      <c r="F317" s="46" t="str">
        <f t="shared" si="38"/>
        <v>7.8</v>
      </c>
      <c r="G317" s="46" t="str">
        <f t="shared" si="39"/>
        <v>7.8.1</v>
      </c>
      <c r="I317" s="20">
        <f t="shared" si="40"/>
        <v>-1</v>
      </c>
      <c r="J317" s="52" t="s">
        <v>334</v>
      </c>
      <c r="K317" s="47"/>
      <c r="L317" s="47"/>
      <c r="M317" s="47"/>
      <c r="O317" s="48" t="str">
        <f>IFERROR(INDEX(Utsläppsfaktorer!E:E,MATCH(CONCATENATE($J$1,$J$11,$J317),Utsläppsfaktorer!$A:$A,0)),"-")</f>
        <v>kg CO2e/SEK</v>
      </c>
      <c r="P317" s="48">
        <f>IFERROR(INDEX(Utsläppsfaktorer!F:F,MATCH(CONCATENATE($J$1,$J$11,$J317),Utsläppsfaktorer!$A:$A,0)),"-")</f>
        <v>0</v>
      </c>
      <c r="Q317" s="48">
        <f>IFERROR(INDEX(Utsläppsfaktorer!G:G,MATCH(CONCATENATE($J$1,$J$11,$J317),Utsläppsfaktorer!$A:$A,0)),"-")</f>
        <v>0</v>
      </c>
      <c r="R317" s="48">
        <f>IFERROR(INDEX(Utsläppsfaktorer!H:H,MATCH(CONCATENATE($J$1,$J$11,$J317),Utsläppsfaktorer!$A:$A,0)),"-")</f>
        <v>5.525318594480879E-2</v>
      </c>
      <c r="S317" s="47"/>
      <c r="T317" s="47"/>
      <c r="U317" s="47"/>
      <c r="V317" s="49" t="str">
        <f t="shared" si="41"/>
        <v/>
      </c>
      <c r="W317" s="48" t="s">
        <v>45</v>
      </c>
      <c r="X317" s="50" t="str">
        <f>Data!T308</f>
        <v>-</v>
      </c>
      <c r="Y317" s="50" t="str">
        <f>Data!U308</f>
        <v>-</v>
      </c>
      <c r="Z317" s="50" t="str">
        <f>Data!V308</f>
        <v>-</v>
      </c>
    </row>
    <row r="318" spans="1:26" ht="15" customHeight="1" outlineLevel="2">
      <c r="A318" s="46" t="s">
        <v>44</v>
      </c>
      <c r="B318" s="46">
        <f>INDEX('Listor_utökad spend'!$C$2:$C$7,MATCH('Input-inköpta varor o tjänster'!$K$13,LFUindelning,0))</f>
        <v>123</v>
      </c>
      <c r="C318" s="36">
        <f t="shared" si="35"/>
        <v>3</v>
      </c>
      <c r="D318" s="46" t="b">
        <f t="shared" si="36"/>
        <v>1</v>
      </c>
      <c r="E318" s="46" t="str">
        <f t="shared" si="37"/>
        <v>7</v>
      </c>
      <c r="F318" s="46" t="str">
        <f t="shared" si="38"/>
        <v>7.8</v>
      </c>
      <c r="G318" s="46" t="str">
        <f t="shared" si="39"/>
        <v>7.8.2</v>
      </c>
      <c r="I318" s="20">
        <f t="shared" si="40"/>
        <v>-1</v>
      </c>
      <c r="J318" s="52" t="s">
        <v>335</v>
      </c>
      <c r="K318" s="47"/>
      <c r="L318" s="47"/>
      <c r="M318" s="47"/>
      <c r="O318" s="48" t="str">
        <f>IFERROR(INDEX(Utsläppsfaktorer!E:E,MATCH(CONCATENATE($J$1,$J$11,$J318),Utsläppsfaktorer!$A:$A,0)),"-")</f>
        <v>kg CO2e/SEK</v>
      </c>
      <c r="P318" s="48">
        <f>IFERROR(INDEX(Utsläppsfaktorer!F:F,MATCH(CONCATENATE($J$1,$J$11,$J318),Utsläppsfaktorer!$A:$A,0)),"-")</f>
        <v>0</v>
      </c>
      <c r="Q318" s="48">
        <f>IFERROR(INDEX(Utsläppsfaktorer!G:G,MATCH(CONCATENATE($J$1,$J$11,$J318),Utsläppsfaktorer!$A:$A,0)),"-")</f>
        <v>0</v>
      </c>
      <c r="R318" s="48">
        <f>IFERROR(INDEX(Utsläppsfaktorer!H:H,MATCH(CONCATENATE($J$1,$J$11,$J318),Utsläppsfaktorer!$A:$A,0)),"-")</f>
        <v>5.9087117735780223E-2</v>
      </c>
      <c r="S318" s="47"/>
      <c r="T318" s="47"/>
      <c r="U318" s="47"/>
      <c r="V318" s="49" t="str">
        <f t="shared" si="41"/>
        <v/>
      </c>
      <c r="W318" s="48" t="s">
        <v>45</v>
      </c>
      <c r="X318" s="50" t="str">
        <f>Data!T309</f>
        <v>-</v>
      </c>
      <c r="Y318" s="50" t="str">
        <f>Data!U309</f>
        <v>-</v>
      </c>
      <c r="Z318" s="50" t="str">
        <f>Data!V309</f>
        <v>-</v>
      </c>
    </row>
    <row r="319" spans="1:26" ht="15" customHeight="1" outlineLevel="2">
      <c r="A319" s="46" t="s">
        <v>44</v>
      </c>
      <c r="B319" s="46">
        <f>INDEX('Listor_utökad spend'!$C$2:$C$7,MATCH('Input-inköpta varor o tjänster'!$K$13,LFUindelning,0))</f>
        <v>123</v>
      </c>
      <c r="C319" s="36">
        <f t="shared" si="35"/>
        <v>3</v>
      </c>
      <c r="D319" s="46" t="b">
        <f t="shared" si="36"/>
        <v>1</v>
      </c>
      <c r="E319" s="46" t="str">
        <f t="shared" si="37"/>
        <v>7</v>
      </c>
      <c r="F319" s="46" t="str">
        <f t="shared" si="38"/>
        <v>7.8</v>
      </c>
      <c r="G319" s="46" t="str">
        <f t="shared" si="39"/>
        <v>7.8.3</v>
      </c>
      <c r="I319" s="20">
        <f t="shared" si="40"/>
        <v>-1</v>
      </c>
      <c r="J319" s="52" t="s">
        <v>336</v>
      </c>
      <c r="K319" s="47"/>
      <c r="L319" s="47"/>
      <c r="M319" s="47"/>
      <c r="O319" s="48" t="str">
        <f>IFERROR(INDEX(Utsläppsfaktorer!E:E,MATCH(CONCATENATE($J$1,$J$11,$J319),Utsläppsfaktorer!$A:$A,0)),"-")</f>
        <v>kg CO2e/SEK</v>
      </c>
      <c r="P319" s="48">
        <f>IFERROR(INDEX(Utsläppsfaktorer!F:F,MATCH(CONCATENATE($J$1,$J$11,$J319),Utsläppsfaktorer!$A:$A,0)),"-")</f>
        <v>0</v>
      </c>
      <c r="Q319" s="48">
        <f>IFERROR(INDEX(Utsläppsfaktorer!G:G,MATCH(CONCATENATE($J$1,$J$11,$J319),Utsläppsfaktorer!$A:$A,0)),"-")</f>
        <v>0</v>
      </c>
      <c r="R319" s="48">
        <f>IFERROR(INDEX(Utsläppsfaktorer!H:H,MATCH(CONCATENATE($J$1,$J$11,$J319),Utsläppsfaktorer!$A:$A,0)),"-")</f>
        <v>4.4274563102326463E-2</v>
      </c>
      <c r="S319" s="47"/>
      <c r="T319" s="47"/>
      <c r="U319" s="47"/>
      <c r="V319" s="49" t="str">
        <f t="shared" si="41"/>
        <v/>
      </c>
      <c r="W319" s="48" t="s">
        <v>45</v>
      </c>
      <c r="X319" s="50" t="str">
        <f>Data!T310</f>
        <v>-</v>
      </c>
      <c r="Y319" s="50" t="str">
        <f>Data!U310</f>
        <v>-</v>
      </c>
      <c r="Z319" s="50" t="str">
        <f>Data!V310</f>
        <v>-</v>
      </c>
    </row>
    <row r="320" spans="1:26" ht="15" customHeight="1" outlineLevel="2">
      <c r="A320" s="46" t="s">
        <v>44</v>
      </c>
      <c r="B320" s="46">
        <f>INDEX('Listor_utökad spend'!$C$2:$C$7,MATCH('Input-inköpta varor o tjänster'!$K$13,LFUindelning,0))</f>
        <v>123</v>
      </c>
      <c r="C320" s="36">
        <f t="shared" si="35"/>
        <v>3</v>
      </c>
      <c r="D320" s="46" t="b">
        <f t="shared" si="36"/>
        <v>1</v>
      </c>
      <c r="E320" s="46" t="str">
        <f t="shared" si="37"/>
        <v>7</v>
      </c>
      <c r="F320" s="46" t="str">
        <f t="shared" si="38"/>
        <v>7.8</v>
      </c>
      <c r="G320" s="46" t="str">
        <f t="shared" si="39"/>
        <v>7.8.4</v>
      </c>
      <c r="I320" s="20">
        <f t="shared" si="40"/>
        <v>-1</v>
      </c>
      <c r="J320" s="52" t="s">
        <v>337</v>
      </c>
      <c r="K320" s="47"/>
      <c r="L320" s="47"/>
      <c r="M320" s="47"/>
      <c r="O320" s="48" t="str">
        <f>IFERROR(INDEX(Utsläppsfaktorer!E:E,MATCH(CONCATENATE($J$1,$J$11,$J320),Utsläppsfaktorer!$A:$A,0)),"-")</f>
        <v>kg CO2e/SEK</v>
      </c>
      <c r="P320" s="48">
        <f>IFERROR(INDEX(Utsläppsfaktorer!F:F,MATCH(CONCATENATE($J$1,$J$11,$J320),Utsläppsfaktorer!$A:$A,0)),"-")</f>
        <v>0</v>
      </c>
      <c r="Q320" s="48">
        <f>IFERROR(INDEX(Utsläppsfaktorer!G:G,MATCH(CONCATENATE($J$1,$J$11,$J320),Utsläppsfaktorer!$A:$A,0)),"-")</f>
        <v>0</v>
      </c>
      <c r="R320" s="48">
        <f>IFERROR(INDEX(Utsläppsfaktorer!H:H,MATCH(CONCATENATE($J$1,$J$11,$J320),Utsläppsfaktorer!$A:$A,0)),"-")</f>
        <v>3.0022457509745939E-2</v>
      </c>
      <c r="S320" s="47"/>
      <c r="T320" s="47"/>
      <c r="U320" s="47"/>
      <c r="V320" s="49" t="str">
        <f t="shared" si="41"/>
        <v/>
      </c>
      <c r="W320" s="48" t="s">
        <v>45</v>
      </c>
      <c r="X320" s="50" t="str">
        <f>Data!T311</f>
        <v>-</v>
      </c>
      <c r="Y320" s="50" t="str">
        <f>Data!U311</f>
        <v>-</v>
      </c>
      <c r="Z320" s="50" t="str">
        <f>Data!V311</f>
        <v>-</v>
      </c>
    </row>
    <row r="321" spans="1:26" ht="15" customHeight="1" outlineLevel="1">
      <c r="A321" s="46" t="s">
        <v>44</v>
      </c>
      <c r="B321" s="46">
        <f>INDEX('Listor_utökad spend'!$C$2:$C$7,MATCH('Input-inköpta varor o tjänster'!$K$13,LFUindelning,0))</f>
        <v>123</v>
      </c>
      <c r="C321" s="36">
        <f t="shared" si="35"/>
        <v>2</v>
      </c>
      <c r="D321" s="46" t="b">
        <f t="shared" si="36"/>
        <v>1</v>
      </c>
      <c r="E321" s="46" t="str">
        <f t="shared" si="37"/>
        <v>7</v>
      </c>
      <c r="F321" s="46" t="str">
        <f t="shared" si="38"/>
        <v>7.9</v>
      </c>
      <c r="G321" s="46" t="str">
        <f t="shared" si="39"/>
        <v>7.9</v>
      </c>
      <c r="I321" s="20">
        <f t="shared" si="40"/>
        <v>-1</v>
      </c>
      <c r="J321" s="51" t="s">
        <v>338</v>
      </c>
      <c r="K321" s="47"/>
      <c r="L321" s="47"/>
      <c r="M321" s="47"/>
      <c r="O321" s="48" t="str">
        <f>IFERROR(INDEX(Utsläppsfaktorer!E:E,MATCH(CONCATENATE($J$1,$J$11,$J321),Utsläppsfaktorer!$A:$A,0)),"-")</f>
        <v>kg CO2e/SEK</v>
      </c>
      <c r="P321" s="48">
        <f>IFERROR(INDEX(Utsläppsfaktorer!F:F,MATCH(CONCATENATE($J$1,$J$11,$J321),Utsläppsfaktorer!$A:$A,0)),"-")</f>
        <v>0</v>
      </c>
      <c r="Q321" s="48">
        <f>IFERROR(INDEX(Utsläppsfaktorer!G:G,MATCH(CONCATENATE($J$1,$J$11,$J321),Utsläppsfaktorer!$A:$A,0)),"-")</f>
        <v>0</v>
      </c>
      <c r="R321" s="48">
        <f>IFERROR(INDEX(Utsläppsfaktorer!H:H,MATCH(CONCATENATE($J$1,$J$11,$J321),Utsläppsfaktorer!$A:$A,0)),"-")</f>
        <v>5.4413645278779975E-2</v>
      </c>
      <c r="S321" s="47"/>
      <c r="T321" s="47"/>
      <c r="U321" s="47"/>
      <c r="V321" s="49" t="str">
        <f t="shared" si="41"/>
        <v/>
      </c>
      <c r="W321" s="48" t="s">
        <v>45</v>
      </c>
      <c r="X321" s="50" t="str">
        <f>Data!T312</f>
        <v>-</v>
      </c>
      <c r="Y321" s="50" t="str">
        <f>Data!U312</f>
        <v>-</v>
      </c>
      <c r="Z321" s="50" t="str">
        <f>Data!V312</f>
        <v>-</v>
      </c>
    </row>
    <row r="322" spans="1:26" ht="15" customHeight="1" outlineLevel="2">
      <c r="A322" s="46" t="s">
        <v>44</v>
      </c>
      <c r="B322" s="46">
        <f>INDEX('Listor_utökad spend'!$C$2:$C$7,MATCH('Input-inköpta varor o tjänster'!$K$13,LFUindelning,0))</f>
        <v>123</v>
      </c>
      <c r="C322" s="36">
        <f t="shared" si="35"/>
        <v>3</v>
      </c>
      <c r="D322" s="46" t="b">
        <f t="shared" si="36"/>
        <v>1</v>
      </c>
      <c r="E322" s="46" t="str">
        <f t="shared" si="37"/>
        <v>7</v>
      </c>
      <c r="F322" s="46" t="str">
        <f t="shared" si="38"/>
        <v>7.9</v>
      </c>
      <c r="G322" s="46" t="str">
        <f t="shared" si="39"/>
        <v>7.9.1</v>
      </c>
      <c r="I322" s="20">
        <f t="shared" si="40"/>
        <v>-1</v>
      </c>
      <c r="J322" s="52" t="s">
        <v>339</v>
      </c>
      <c r="K322" s="47"/>
      <c r="L322" s="47"/>
      <c r="M322" s="47"/>
      <c r="O322" s="48" t="str">
        <f>IFERROR(INDEX(Utsläppsfaktorer!E:E,MATCH(CONCATENATE($J$1,$J$11,$J322),Utsläppsfaktorer!$A:$A,0)),"-")</f>
        <v>kg CO2e/SEK</v>
      </c>
      <c r="P322" s="48">
        <f>IFERROR(INDEX(Utsläppsfaktorer!F:F,MATCH(CONCATENATE($J$1,$J$11,$J322),Utsläppsfaktorer!$A:$A,0)),"-")</f>
        <v>0</v>
      </c>
      <c r="Q322" s="48">
        <f>IFERROR(INDEX(Utsläppsfaktorer!G:G,MATCH(CONCATENATE($J$1,$J$11,$J322),Utsläppsfaktorer!$A:$A,0)),"-")</f>
        <v>0</v>
      </c>
      <c r="R322" s="48">
        <f>IFERROR(INDEX(Utsläppsfaktorer!H:H,MATCH(CONCATENATE($J$1,$J$11,$J322),Utsläppsfaktorer!$A:$A,0)),"-")</f>
        <v>5.9087117735780223E-2</v>
      </c>
      <c r="S322" s="47"/>
      <c r="T322" s="47"/>
      <c r="U322" s="47"/>
      <c r="V322" s="49" t="str">
        <f t="shared" si="41"/>
        <v/>
      </c>
      <c r="W322" s="48" t="s">
        <v>45</v>
      </c>
      <c r="X322" s="50" t="str">
        <f>Data!T313</f>
        <v>-</v>
      </c>
      <c r="Y322" s="50" t="str">
        <f>Data!U313</f>
        <v>-</v>
      </c>
      <c r="Z322" s="50" t="str">
        <f>Data!V313</f>
        <v>-</v>
      </c>
    </row>
    <row r="323" spans="1:26" ht="15" customHeight="1" outlineLevel="2">
      <c r="A323" s="46" t="s">
        <v>44</v>
      </c>
      <c r="B323" s="46">
        <f>INDEX('Listor_utökad spend'!$C$2:$C$7,MATCH('Input-inköpta varor o tjänster'!$K$13,LFUindelning,0))</f>
        <v>123</v>
      </c>
      <c r="C323" s="36">
        <f t="shared" si="35"/>
        <v>3</v>
      </c>
      <c r="D323" s="46" t="b">
        <f t="shared" si="36"/>
        <v>1</v>
      </c>
      <c r="E323" s="46" t="str">
        <f t="shared" si="37"/>
        <v>7</v>
      </c>
      <c r="F323" s="46" t="str">
        <f t="shared" si="38"/>
        <v>7.9</v>
      </c>
      <c r="G323" s="46" t="str">
        <f t="shared" si="39"/>
        <v>7.9.2</v>
      </c>
      <c r="I323" s="20">
        <f t="shared" si="40"/>
        <v>-1</v>
      </c>
      <c r="J323" s="52" t="s">
        <v>340</v>
      </c>
      <c r="K323" s="47"/>
      <c r="L323" s="47"/>
      <c r="M323" s="47"/>
      <c r="O323" s="48" t="str">
        <f>IFERROR(INDEX(Utsläppsfaktorer!E:E,MATCH(CONCATENATE($J$1,$J$11,$J323),Utsläppsfaktorer!$A:$A,0)),"-")</f>
        <v>kg CO2e/SEK</v>
      </c>
      <c r="P323" s="48">
        <f>IFERROR(INDEX(Utsläppsfaktorer!F:F,MATCH(CONCATENATE($J$1,$J$11,$J323),Utsläppsfaktorer!$A:$A,0)),"-")</f>
        <v>0</v>
      </c>
      <c r="Q323" s="48">
        <f>IFERROR(INDEX(Utsläppsfaktorer!G:G,MATCH(CONCATENATE($J$1,$J$11,$J323),Utsläppsfaktorer!$A:$A,0)),"-")</f>
        <v>0</v>
      </c>
      <c r="R323" s="48">
        <f>IFERROR(INDEX(Utsläppsfaktorer!H:H,MATCH(CONCATENATE($J$1,$J$11,$J323),Utsläppsfaktorer!$A:$A,0)),"-")</f>
        <v>4.7462907734136611E-2</v>
      </c>
      <c r="S323" s="47"/>
      <c r="T323" s="47"/>
      <c r="U323" s="47"/>
      <c r="V323" s="49" t="str">
        <f t="shared" si="41"/>
        <v/>
      </c>
      <c r="W323" s="48" t="s">
        <v>45</v>
      </c>
      <c r="X323" s="50" t="str">
        <f>Data!T314</f>
        <v>-</v>
      </c>
      <c r="Y323" s="50" t="str">
        <f>Data!U314</f>
        <v>-</v>
      </c>
      <c r="Z323" s="50" t="str">
        <f>Data!V314</f>
        <v>-</v>
      </c>
    </row>
    <row r="324" spans="1:26" ht="15" customHeight="1" outlineLevel="2">
      <c r="A324" s="46" t="s">
        <v>44</v>
      </c>
      <c r="B324" s="46">
        <f>INDEX('Listor_utökad spend'!$C$2:$C$7,MATCH('Input-inköpta varor o tjänster'!$K$13,LFUindelning,0))</f>
        <v>123</v>
      </c>
      <c r="C324" s="36">
        <f t="shared" si="35"/>
        <v>3</v>
      </c>
      <c r="D324" s="46" t="b">
        <f t="shared" si="36"/>
        <v>1</v>
      </c>
      <c r="E324" s="46" t="str">
        <f t="shared" si="37"/>
        <v>7</v>
      </c>
      <c r="F324" s="46" t="str">
        <f t="shared" si="38"/>
        <v>7.9</v>
      </c>
      <c r="G324" s="46" t="str">
        <f t="shared" si="39"/>
        <v>7.9.3</v>
      </c>
      <c r="I324" s="20">
        <f t="shared" si="40"/>
        <v>-1</v>
      </c>
      <c r="J324" s="52" t="s">
        <v>341</v>
      </c>
      <c r="K324" s="47"/>
      <c r="L324" s="47"/>
      <c r="M324" s="47"/>
      <c r="O324" s="48" t="str">
        <f>IFERROR(INDEX(Utsläppsfaktorer!E:E,MATCH(CONCATENATE($J$1,$J$11,$J324),Utsläppsfaktorer!$A:$A,0)),"-")</f>
        <v>kg CO2e/SEK</v>
      </c>
      <c r="P324" s="48">
        <f>IFERROR(INDEX(Utsläppsfaktorer!F:F,MATCH(CONCATENATE($J$1,$J$11,$J324),Utsläppsfaktorer!$A:$A,0)),"-")</f>
        <v>0</v>
      </c>
      <c r="Q324" s="48">
        <f>IFERROR(INDEX(Utsläppsfaktorer!G:G,MATCH(CONCATENATE($J$1,$J$11,$J324),Utsläppsfaktorer!$A:$A,0)),"-")</f>
        <v>0</v>
      </c>
      <c r="R324" s="48">
        <f>IFERROR(INDEX(Utsläppsfaktorer!H:H,MATCH(CONCATENATE($J$1,$J$11,$J324),Utsläppsfaktorer!$A:$A,0)),"-")</f>
        <v>5.6690910366423077E-2</v>
      </c>
      <c r="S324" s="47"/>
      <c r="T324" s="47"/>
      <c r="U324" s="47"/>
      <c r="V324" s="49" t="str">
        <f t="shared" si="41"/>
        <v/>
      </c>
      <c r="W324" s="48" t="s">
        <v>45</v>
      </c>
      <c r="X324" s="50" t="str">
        <f>Data!T315</f>
        <v>-</v>
      </c>
      <c r="Y324" s="50" t="str">
        <f>Data!U315</f>
        <v>-</v>
      </c>
      <c r="Z324" s="50" t="str">
        <f>Data!V315</f>
        <v>-</v>
      </c>
    </row>
    <row r="325" spans="1:26" ht="19.5" customHeight="1" outlineLevel="1">
      <c r="A325" s="46" t="s">
        <v>44</v>
      </c>
      <c r="B325" s="46">
        <f>INDEX('Listor_utökad spend'!$C$2:$C$7,MATCH('Input-inköpta varor o tjänster'!$K$13,LFUindelning,0))</f>
        <v>123</v>
      </c>
      <c r="C325" s="36">
        <f t="shared" si="35"/>
        <v>0</v>
      </c>
      <c r="D325" s="46" t="b">
        <f t="shared" si="36"/>
        <v>0</v>
      </c>
      <c r="E325" s="46" t="str">
        <f t="shared" si="37"/>
        <v/>
      </c>
      <c r="F325" s="46" t="str">
        <f t="shared" si="38"/>
        <v/>
      </c>
      <c r="G325" s="46" t="str">
        <f t="shared" si="39"/>
        <v/>
      </c>
      <c r="I325" s="20"/>
      <c r="J325" s="52"/>
      <c r="K325" s="47"/>
      <c r="L325" s="47"/>
      <c r="M325" s="47"/>
      <c r="O325" s="48" t="str">
        <f>IFERROR(INDEX(Utsläppsfaktorer!E:E,MATCH(CONCATENATE($J$1,$J$11,$J325),Utsläppsfaktorer!$A:$A,0)),"-")</f>
        <v>-</v>
      </c>
      <c r="P325" s="48" t="str">
        <f>IFERROR(INDEX(Utsläppsfaktorer!F:F,MATCH(CONCATENATE($J$1,$J$11,$J325),Utsläppsfaktorer!$A:$A,0)),"-")</f>
        <v>-</v>
      </c>
      <c r="Q325" s="48" t="str">
        <f>IFERROR(INDEX(Utsläppsfaktorer!G:G,MATCH(CONCATENATE($J$1,$J$11,$J325),Utsläppsfaktorer!$A:$A,0)),"-")</f>
        <v>-</v>
      </c>
      <c r="R325" s="48" t="str">
        <f>IFERROR(INDEX(Utsläppsfaktorer!H:H,MATCH(CONCATENATE($J$1,$J$11,$J325),Utsläppsfaktorer!$A:$A,0)),"-")</f>
        <v>-</v>
      </c>
      <c r="S325" s="47"/>
      <c r="T325" s="47"/>
      <c r="U325" s="47"/>
      <c r="V325" s="49" t="str">
        <f t="shared" si="41"/>
        <v/>
      </c>
      <c r="W325" s="48" t="s">
        <v>45</v>
      </c>
      <c r="X325" s="50" t="str">
        <f>Data!T316</f>
        <v>-</v>
      </c>
      <c r="Y325" s="50" t="str">
        <f>Data!U316</f>
        <v>-</v>
      </c>
      <c r="Z325" s="50" t="str">
        <f>Data!V316</f>
        <v>-</v>
      </c>
    </row>
    <row r="326" spans="1:26" ht="15" customHeight="1">
      <c r="A326" s="46" t="s">
        <v>44</v>
      </c>
      <c r="B326" s="46">
        <f>INDEX('Listor_utökad spend'!$C$2:$C$7,MATCH('Input-inköpta varor o tjänster'!$K$13,LFUindelning,0))</f>
        <v>123</v>
      </c>
      <c r="C326" s="36">
        <f t="shared" si="35"/>
        <v>1</v>
      </c>
      <c r="D326" s="46" t="b">
        <f t="shared" si="36"/>
        <v>1</v>
      </c>
      <c r="E326" s="46" t="str">
        <f t="shared" si="37"/>
        <v>8</v>
      </c>
      <c r="F326" s="46" t="str">
        <f t="shared" si="38"/>
        <v>8</v>
      </c>
      <c r="G326" s="46" t="str">
        <f t="shared" si="39"/>
        <v>8</v>
      </c>
      <c r="I326" s="20">
        <f t="shared" si="40"/>
        <v>-1</v>
      </c>
      <c r="J326" s="38" t="s">
        <v>9</v>
      </c>
      <c r="K326" s="47"/>
      <c r="L326" s="47"/>
      <c r="M326" s="47"/>
      <c r="O326" s="48" t="str">
        <f>IFERROR(INDEX(Utsläppsfaktorer!E:E,MATCH(CONCATENATE($J$1,$J$11,$J326),Utsläppsfaktorer!$A:$A,0)),"-")</f>
        <v>kg CO2e/SEK</v>
      </c>
      <c r="P326" s="48">
        <f>IFERROR(INDEX(Utsläppsfaktorer!F:F,MATCH(CONCATENATE($J$1,$J$11,$J326),Utsläppsfaktorer!$A:$A,0)),"-")</f>
        <v>0</v>
      </c>
      <c r="Q326" s="48">
        <f>IFERROR(INDEX(Utsläppsfaktorer!G:G,MATCH(CONCATENATE($J$1,$J$11,$J326),Utsläppsfaktorer!$A:$A,0)),"-")</f>
        <v>0</v>
      </c>
      <c r="R326" s="48">
        <f>IFERROR(INDEX(Utsläppsfaktorer!H:H,MATCH(CONCATENATE($J$1,$J$11,$J326),Utsläppsfaktorer!$A:$A,0)),"-")</f>
        <v>2.4641230670288086E-2</v>
      </c>
      <c r="S326" s="47"/>
      <c r="T326" s="47"/>
      <c r="U326" s="47"/>
      <c r="V326" s="49" t="str">
        <f t="shared" si="41"/>
        <v/>
      </c>
      <c r="W326" s="48" t="s">
        <v>45</v>
      </c>
      <c r="X326" s="50" t="str">
        <f>Data!T317</f>
        <v>-</v>
      </c>
      <c r="Y326" s="50" t="str">
        <f>Data!U317</f>
        <v>-</v>
      </c>
      <c r="Z326" s="50" t="str">
        <f>Data!V317</f>
        <v>-</v>
      </c>
    </row>
    <row r="327" spans="1:26" ht="15" hidden="1" customHeight="1" outlineLevel="1">
      <c r="A327" s="46" t="s">
        <v>44</v>
      </c>
      <c r="B327" s="46">
        <f>INDEX('Listor_utökad spend'!$C$2:$C$7,MATCH('Input-inköpta varor o tjänster'!$K$13,LFUindelning,0))</f>
        <v>123</v>
      </c>
      <c r="C327" s="36">
        <f t="shared" si="35"/>
        <v>2</v>
      </c>
      <c r="D327" s="46" t="b">
        <f t="shared" si="36"/>
        <v>1</v>
      </c>
      <c r="E327" s="46" t="str">
        <f t="shared" si="37"/>
        <v>8</v>
      </c>
      <c r="F327" s="46" t="str">
        <f t="shared" si="38"/>
        <v>8.1</v>
      </c>
      <c r="G327" s="46" t="str">
        <f t="shared" si="39"/>
        <v>8.1</v>
      </c>
      <c r="I327" s="20">
        <f t="shared" si="40"/>
        <v>-1</v>
      </c>
      <c r="J327" s="51" t="s">
        <v>342</v>
      </c>
      <c r="K327" s="47"/>
      <c r="L327" s="47"/>
      <c r="M327" s="47"/>
      <c r="O327" s="48" t="str">
        <f>IFERROR(INDEX(Utsläppsfaktorer!E:E,MATCH(CONCATENATE($J$1,$J$11,$J327),Utsläppsfaktorer!$A:$A,0)),"-")</f>
        <v>kg CO2e/SEK</v>
      </c>
      <c r="P327" s="48">
        <f>IFERROR(INDEX(Utsläppsfaktorer!F:F,MATCH(CONCATENATE($J$1,$J$11,$J327),Utsläppsfaktorer!$A:$A,0)),"-")</f>
        <v>0</v>
      </c>
      <c r="Q327" s="48">
        <f>IFERROR(INDEX(Utsläppsfaktorer!G:G,MATCH(CONCATENATE($J$1,$J$11,$J327),Utsläppsfaktorer!$A:$A,0)),"-")</f>
        <v>0</v>
      </c>
      <c r="R327" s="48">
        <f>IFERROR(INDEX(Utsläppsfaktorer!H:H,MATCH(CONCATENATE($J$1,$J$11,$J327),Utsläppsfaktorer!$A:$A,0)),"-")</f>
        <v>5.3580579380120069E-3</v>
      </c>
      <c r="S327" s="47"/>
      <c r="T327" s="47"/>
      <c r="U327" s="47"/>
      <c r="V327" s="49" t="str">
        <f t="shared" si="41"/>
        <v/>
      </c>
      <c r="W327" s="48" t="s">
        <v>45</v>
      </c>
      <c r="X327" s="50" t="str">
        <f>Data!T318</f>
        <v>-</v>
      </c>
      <c r="Y327" s="50" t="str">
        <f>Data!U318</f>
        <v>-</v>
      </c>
      <c r="Z327" s="50" t="str">
        <f>Data!V318</f>
        <v>-</v>
      </c>
    </row>
    <row r="328" spans="1:26" ht="15" hidden="1" customHeight="1" outlineLevel="2">
      <c r="A328" s="46" t="s">
        <v>44</v>
      </c>
      <c r="B328" s="46">
        <f>INDEX('Listor_utökad spend'!$C$2:$C$7,MATCH('Input-inköpta varor o tjänster'!$K$13,LFUindelning,0))</f>
        <v>123</v>
      </c>
      <c r="C328" s="36">
        <f t="shared" si="35"/>
        <v>3</v>
      </c>
      <c r="D328" s="46" t="b">
        <f t="shared" si="36"/>
        <v>1</v>
      </c>
      <c r="E328" s="46" t="str">
        <f t="shared" si="37"/>
        <v>8</v>
      </c>
      <c r="F328" s="46" t="str">
        <f t="shared" si="38"/>
        <v>8.1</v>
      </c>
      <c r="G328" s="46" t="str">
        <f t="shared" si="39"/>
        <v>8.1.1</v>
      </c>
      <c r="I328" s="20">
        <f t="shared" si="40"/>
        <v>-1</v>
      </c>
      <c r="J328" s="52" t="s">
        <v>343</v>
      </c>
      <c r="K328" s="47"/>
      <c r="L328" s="47"/>
      <c r="M328" s="47"/>
      <c r="O328" s="48" t="str">
        <f>IFERROR(INDEX(Utsläppsfaktorer!E:E,MATCH(CONCATENATE($J$1,$J$11,$J328),Utsläppsfaktorer!$A:$A,0)),"-")</f>
        <v>kg CO2e/SEK</v>
      </c>
      <c r="P328" s="48">
        <f>IFERROR(INDEX(Utsläppsfaktorer!F:F,MATCH(CONCATENATE($J$1,$J$11,$J328),Utsläppsfaktorer!$A:$A,0)),"-")</f>
        <v>0</v>
      </c>
      <c r="Q328" s="48">
        <f>IFERROR(INDEX(Utsläppsfaktorer!G:G,MATCH(CONCATENATE($J$1,$J$11,$J328),Utsläppsfaktorer!$A:$A,0)),"-")</f>
        <v>0</v>
      </c>
      <c r="R328" s="48">
        <f>IFERROR(INDEX(Utsläppsfaktorer!H:H,MATCH(CONCATENATE($J$1,$J$11,$J328),Utsläppsfaktorer!$A:$A,0)),"-")</f>
        <v>5.3580579380120069E-3</v>
      </c>
      <c r="S328" s="47"/>
      <c r="T328" s="47"/>
      <c r="U328" s="47"/>
      <c r="V328" s="49" t="str">
        <f t="shared" si="41"/>
        <v/>
      </c>
      <c r="W328" s="48" t="s">
        <v>45</v>
      </c>
      <c r="X328" s="50" t="str">
        <f>Data!T319</f>
        <v>-</v>
      </c>
      <c r="Y328" s="50" t="str">
        <f>Data!U319</f>
        <v>-</v>
      </c>
      <c r="Z328" s="50" t="str">
        <f>Data!V319</f>
        <v>-</v>
      </c>
    </row>
    <row r="329" spans="1:26" ht="15" hidden="1" customHeight="1" outlineLevel="2">
      <c r="A329" s="46" t="s">
        <v>44</v>
      </c>
      <c r="B329" s="46">
        <f>INDEX('Listor_utökad spend'!$C$2:$C$7,MATCH('Input-inköpta varor o tjänster'!$K$13,LFUindelning,0))</f>
        <v>123</v>
      </c>
      <c r="C329" s="36">
        <f t="shared" si="35"/>
        <v>3</v>
      </c>
      <c r="D329" s="46" t="b">
        <f t="shared" si="36"/>
        <v>1</v>
      </c>
      <c r="E329" s="46" t="str">
        <f t="shared" si="37"/>
        <v>8</v>
      </c>
      <c r="F329" s="46" t="str">
        <f t="shared" si="38"/>
        <v>8.1</v>
      </c>
      <c r="G329" s="46" t="str">
        <f t="shared" si="39"/>
        <v>8.1.2</v>
      </c>
      <c r="I329" s="20">
        <f t="shared" si="40"/>
        <v>-1</v>
      </c>
      <c r="J329" s="52" t="s">
        <v>344</v>
      </c>
      <c r="K329" s="47"/>
      <c r="L329" s="47"/>
      <c r="M329" s="47"/>
      <c r="O329" s="48" t="str">
        <f>IFERROR(INDEX(Utsläppsfaktorer!E:E,MATCH(CONCATENATE($J$1,$J$11,$J329),Utsläppsfaktorer!$A:$A,0)),"-")</f>
        <v>kg CO2e/SEK</v>
      </c>
      <c r="P329" s="48">
        <f>IFERROR(INDEX(Utsläppsfaktorer!F:F,MATCH(CONCATENATE($J$1,$J$11,$J329),Utsläppsfaktorer!$A:$A,0)),"-")</f>
        <v>0</v>
      </c>
      <c r="Q329" s="48">
        <f>IFERROR(INDEX(Utsläppsfaktorer!G:G,MATCH(CONCATENATE($J$1,$J$11,$J329),Utsläppsfaktorer!$A:$A,0)),"-")</f>
        <v>0</v>
      </c>
      <c r="R329" s="48">
        <f>IFERROR(INDEX(Utsläppsfaktorer!H:H,MATCH(CONCATENATE($J$1,$J$11,$J329),Utsläppsfaktorer!$A:$A,0)),"-")</f>
        <v>5.3580579380120069E-3</v>
      </c>
      <c r="S329" s="47"/>
      <c r="T329" s="47"/>
      <c r="U329" s="47"/>
      <c r="V329" s="49" t="str">
        <f t="shared" si="41"/>
        <v/>
      </c>
      <c r="W329" s="48" t="s">
        <v>45</v>
      </c>
      <c r="X329" s="50" t="str">
        <f>Data!T320</f>
        <v>-</v>
      </c>
      <c r="Y329" s="50" t="str">
        <f>Data!U320</f>
        <v>-</v>
      </c>
      <c r="Z329" s="50" t="str">
        <f>Data!V320</f>
        <v>-</v>
      </c>
    </row>
    <row r="330" spans="1:26" ht="15" hidden="1" customHeight="1" outlineLevel="1">
      <c r="A330" s="46" t="s">
        <v>44</v>
      </c>
      <c r="B330" s="46">
        <f>INDEX('Listor_utökad spend'!$C$2:$C$7,MATCH('Input-inköpta varor o tjänster'!$K$13,LFUindelning,0))</f>
        <v>123</v>
      </c>
      <c r="C330" s="36">
        <f t="shared" si="35"/>
        <v>2</v>
      </c>
      <c r="D330" s="46" t="b">
        <f t="shared" si="36"/>
        <v>1</v>
      </c>
      <c r="E330" s="46" t="str">
        <f t="shared" si="37"/>
        <v>8</v>
      </c>
      <c r="F330" s="46" t="str">
        <f t="shared" si="38"/>
        <v>8.2</v>
      </c>
      <c r="G330" s="46" t="str">
        <f t="shared" si="39"/>
        <v>8.2</v>
      </c>
      <c r="I330" s="20">
        <f t="shared" si="40"/>
        <v>-1</v>
      </c>
      <c r="J330" s="51" t="s">
        <v>345</v>
      </c>
      <c r="K330" s="47"/>
      <c r="L330" s="47"/>
      <c r="M330" s="47"/>
      <c r="O330" s="48" t="str">
        <f>IFERROR(INDEX(Utsläppsfaktorer!E:E,MATCH(CONCATENATE($J$1,$J$11,$J330),Utsläppsfaktorer!$A:$A,0)),"-")</f>
        <v>kg CO2e/SEK</v>
      </c>
      <c r="P330" s="48">
        <f>IFERROR(INDEX(Utsläppsfaktorer!F:F,MATCH(CONCATENATE($J$1,$J$11,$J330),Utsläppsfaktorer!$A:$A,0)),"-")</f>
        <v>0</v>
      </c>
      <c r="Q330" s="48">
        <f>IFERROR(INDEX(Utsläppsfaktorer!G:G,MATCH(CONCATENATE($J$1,$J$11,$J330),Utsläppsfaktorer!$A:$A,0)),"-")</f>
        <v>0</v>
      </c>
      <c r="R330" s="48">
        <f>IFERROR(INDEX(Utsläppsfaktorer!H:H,MATCH(CONCATENATE($J$1,$J$11,$J330),Utsläppsfaktorer!$A:$A,0)),"-")</f>
        <v>9.2590874202761637E-3</v>
      </c>
      <c r="S330" s="47"/>
      <c r="T330" s="47"/>
      <c r="U330" s="47"/>
      <c r="V330" s="49" t="str">
        <f t="shared" si="41"/>
        <v/>
      </c>
      <c r="W330" s="48" t="s">
        <v>45</v>
      </c>
      <c r="X330" s="50" t="str">
        <f>Data!T321</f>
        <v>-</v>
      </c>
      <c r="Y330" s="50" t="str">
        <f>Data!U321</f>
        <v>-</v>
      </c>
      <c r="Z330" s="50" t="str">
        <f>Data!V321</f>
        <v>-</v>
      </c>
    </row>
    <row r="331" spans="1:26" ht="15" hidden="1" customHeight="1" outlineLevel="2">
      <c r="A331" s="46" t="s">
        <v>44</v>
      </c>
      <c r="B331" s="46">
        <f>INDEX('Listor_utökad spend'!$C$2:$C$7,MATCH('Input-inköpta varor o tjänster'!$K$13,LFUindelning,0))</f>
        <v>123</v>
      </c>
      <c r="C331" s="36">
        <f t="shared" si="35"/>
        <v>3</v>
      </c>
      <c r="D331" s="46" t="b">
        <f t="shared" si="36"/>
        <v>1</v>
      </c>
      <c r="E331" s="46" t="str">
        <f t="shared" si="37"/>
        <v>8</v>
      </c>
      <c r="F331" s="46" t="str">
        <f t="shared" si="38"/>
        <v>8.2</v>
      </c>
      <c r="G331" s="46" t="str">
        <f t="shared" si="39"/>
        <v>8.2.1</v>
      </c>
      <c r="I331" s="20">
        <f t="shared" si="40"/>
        <v>-1</v>
      </c>
      <c r="J331" s="52" t="s">
        <v>346</v>
      </c>
      <c r="K331" s="47"/>
      <c r="L331" s="47"/>
      <c r="M331" s="47"/>
      <c r="O331" s="48" t="str">
        <f>IFERROR(INDEX(Utsläppsfaktorer!E:E,MATCH(CONCATENATE($J$1,$J$11,$J331),Utsläppsfaktorer!$A:$A,0)),"-")</f>
        <v>kg CO2e/SEK</v>
      </c>
      <c r="P331" s="48">
        <f>IFERROR(INDEX(Utsläppsfaktorer!F:F,MATCH(CONCATENATE($J$1,$J$11,$J331),Utsläppsfaktorer!$A:$A,0)),"-")</f>
        <v>0</v>
      </c>
      <c r="Q331" s="48">
        <f>IFERROR(INDEX(Utsläppsfaktorer!G:G,MATCH(CONCATENATE($J$1,$J$11,$J331),Utsläppsfaktorer!$A:$A,0)),"-")</f>
        <v>0</v>
      </c>
      <c r="R331" s="48">
        <f>IFERROR(INDEX(Utsläppsfaktorer!H:H,MATCH(CONCATENATE($J$1,$J$11,$J331),Utsläppsfaktorer!$A:$A,0)),"-")</f>
        <v>7.9955518387553378E-3</v>
      </c>
      <c r="S331" s="47"/>
      <c r="T331" s="47"/>
      <c r="U331" s="47"/>
      <c r="V331" s="49" t="str">
        <f t="shared" si="41"/>
        <v/>
      </c>
      <c r="W331" s="48" t="s">
        <v>45</v>
      </c>
      <c r="X331" s="50" t="str">
        <f>Data!T322</f>
        <v>-</v>
      </c>
      <c r="Y331" s="50" t="str">
        <f>Data!U322</f>
        <v>-</v>
      </c>
      <c r="Z331" s="50" t="str">
        <f>Data!V322</f>
        <v>-</v>
      </c>
    </row>
    <row r="332" spans="1:26" ht="15" hidden="1" customHeight="1" outlineLevel="2">
      <c r="A332" s="46" t="s">
        <v>44</v>
      </c>
      <c r="B332" s="46">
        <f>INDEX('Listor_utökad spend'!$C$2:$C$7,MATCH('Input-inköpta varor o tjänster'!$K$13,LFUindelning,0))</f>
        <v>123</v>
      </c>
      <c r="C332" s="36">
        <f t="shared" si="35"/>
        <v>3</v>
      </c>
      <c r="D332" s="46" t="b">
        <f t="shared" si="36"/>
        <v>1</v>
      </c>
      <c r="E332" s="46" t="str">
        <f t="shared" si="37"/>
        <v>8</v>
      </c>
      <c r="F332" s="46" t="str">
        <f t="shared" si="38"/>
        <v>8.2</v>
      </c>
      <c r="G332" s="46" t="str">
        <f t="shared" si="39"/>
        <v>8.2.2</v>
      </c>
      <c r="I332" s="20">
        <f t="shared" si="40"/>
        <v>-1</v>
      </c>
      <c r="J332" s="52" t="s">
        <v>347</v>
      </c>
      <c r="K332" s="47"/>
      <c r="L332" s="47"/>
      <c r="M332" s="47"/>
      <c r="O332" s="48" t="str">
        <f>IFERROR(INDEX(Utsläppsfaktorer!E:E,MATCH(CONCATENATE($J$1,$J$11,$J332),Utsläppsfaktorer!$A:$A,0)),"-")</f>
        <v>kg CO2e/SEK</v>
      </c>
      <c r="P332" s="48">
        <f>IFERROR(INDEX(Utsläppsfaktorer!F:F,MATCH(CONCATENATE($J$1,$J$11,$J332),Utsläppsfaktorer!$A:$A,0)),"-")</f>
        <v>0</v>
      </c>
      <c r="Q332" s="48">
        <f>IFERROR(INDEX(Utsläppsfaktorer!G:G,MATCH(CONCATENATE($J$1,$J$11,$J332),Utsläppsfaktorer!$A:$A,0)),"-")</f>
        <v>0</v>
      </c>
      <c r="R332" s="48">
        <f>IFERROR(INDEX(Utsläppsfaktorer!H:H,MATCH(CONCATENATE($J$1,$J$11,$J332),Utsläppsfaktorer!$A:$A,0)),"-")</f>
        <v>7.9955518387553378E-3</v>
      </c>
      <c r="S332" s="47"/>
      <c r="T332" s="47"/>
      <c r="U332" s="47"/>
      <c r="V332" s="49" t="str">
        <f t="shared" si="41"/>
        <v/>
      </c>
      <c r="W332" s="48" t="s">
        <v>45</v>
      </c>
      <c r="X332" s="50" t="str">
        <f>Data!T323</f>
        <v>-</v>
      </c>
      <c r="Y332" s="50" t="str">
        <f>Data!U323</f>
        <v>-</v>
      </c>
      <c r="Z332" s="50" t="str">
        <f>Data!V323</f>
        <v>-</v>
      </c>
    </row>
    <row r="333" spans="1:26" ht="15" hidden="1" customHeight="1" outlineLevel="2">
      <c r="A333" s="46" t="s">
        <v>44</v>
      </c>
      <c r="B333" s="46">
        <f>INDEX('Listor_utökad spend'!$C$2:$C$7,MATCH('Input-inköpta varor o tjänster'!$K$13,LFUindelning,0))</f>
        <v>123</v>
      </c>
      <c r="C333" s="36">
        <f t="shared" si="35"/>
        <v>3</v>
      </c>
      <c r="D333" s="46" t="b">
        <f t="shared" si="36"/>
        <v>1</v>
      </c>
      <c r="E333" s="46" t="str">
        <f t="shared" si="37"/>
        <v>8</v>
      </c>
      <c r="F333" s="46" t="str">
        <f t="shared" si="38"/>
        <v>8.2</v>
      </c>
      <c r="G333" s="46" t="str">
        <f t="shared" si="39"/>
        <v>8.2.3</v>
      </c>
      <c r="I333" s="20">
        <f t="shared" si="40"/>
        <v>-1</v>
      </c>
      <c r="J333" s="52" t="s">
        <v>348</v>
      </c>
      <c r="K333" s="47"/>
      <c r="L333" s="47"/>
      <c r="M333" s="47"/>
      <c r="O333" s="48" t="str">
        <f>IFERROR(INDEX(Utsläppsfaktorer!E:E,MATCH(CONCATENATE($J$1,$J$11,$J333),Utsläppsfaktorer!$A:$A,0)),"-")</f>
        <v>kg CO2e/SEK</v>
      </c>
      <c r="P333" s="48">
        <f>IFERROR(INDEX(Utsläppsfaktorer!F:F,MATCH(CONCATENATE($J$1,$J$11,$J333),Utsläppsfaktorer!$A:$A,0)),"-")</f>
        <v>0</v>
      </c>
      <c r="Q333" s="48">
        <f>IFERROR(INDEX(Utsläppsfaktorer!G:G,MATCH(CONCATENATE($J$1,$J$11,$J333),Utsläppsfaktorer!$A:$A,0)),"-")</f>
        <v>0</v>
      </c>
      <c r="R333" s="48">
        <f>IFERROR(INDEX(Utsläppsfaktorer!H:H,MATCH(CONCATENATE($J$1,$J$11,$J333),Utsläppsfaktorer!$A:$A,0)),"-")</f>
        <v>7.9955518387553378E-3</v>
      </c>
      <c r="S333" s="47"/>
      <c r="T333" s="47"/>
      <c r="U333" s="47"/>
      <c r="V333" s="49" t="str">
        <f t="shared" si="41"/>
        <v/>
      </c>
      <c r="W333" s="48" t="s">
        <v>45</v>
      </c>
      <c r="X333" s="50" t="str">
        <f>Data!T324</f>
        <v>-</v>
      </c>
      <c r="Y333" s="50" t="str">
        <f>Data!U324</f>
        <v>-</v>
      </c>
      <c r="Z333" s="50" t="str">
        <f>Data!V324</f>
        <v>-</v>
      </c>
    </row>
    <row r="334" spans="1:26" ht="15" hidden="1" customHeight="1" outlineLevel="2">
      <c r="A334" s="46" t="s">
        <v>44</v>
      </c>
      <c r="B334" s="46">
        <f>INDEX('Listor_utökad spend'!$C$2:$C$7,MATCH('Input-inköpta varor o tjänster'!$K$13,LFUindelning,0))</f>
        <v>123</v>
      </c>
      <c r="C334" s="36">
        <f t="shared" si="35"/>
        <v>3</v>
      </c>
      <c r="D334" s="46" t="b">
        <f t="shared" si="36"/>
        <v>1</v>
      </c>
      <c r="E334" s="46" t="str">
        <f t="shared" si="37"/>
        <v>8</v>
      </c>
      <c r="F334" s="46" t="str">
        <f t="shared" si="38"/>
        <v>8.2</v>
      </c>
      <c r="G334" s="46" t="str">
        <f t="shared" si="39"/>
        <v>8.2.4</v>
      </c>
      <c r="I334" s="20">
        <f t="shared" si="40"/>
        <v>-1</v>
      </c>
      <c r="J334" s="52" t="s">
        <v>349</v>
      </c>
      <c r="K334" s="47"/>
      <c r="L334" s="47"/>
      <c r="M334" s="47"/>
      <c r="O334" s="48" t="str">
        <f>IFERROR(INDEX(Utsläppsfaktorer!E:E,MATCH(CONCATENATE($J$1,$J$11,$J334),Utsläppsfaktorer!$A:$A,0)),"-")</f>
        <v>kg CO2e/SEK</v>
      </c>
      <c r="P334" s="48">
        <f>IFERROR(INDEX(Utsläppsfaktorer!F:F,MATCH(CONCATENATE($J$1,$J$11,$J334),Utsläppsfaktorer!$A:$A,0)),"-")</f>
        <v>0</v>
      </c>
      <c r="Q334" s="48">
        <f>IFERROR(INDEX(Utsläppsfaktorer!G:G,MATCH(CONCATENATE($J$1,$J$11,$J334),Utsläppsfaktorer!$A:$A,0)),"-")</f>
        <v>0</v>
      </c>
      <c r="R334" s="48">
        <f>IFERROR(INDEX(Utsläppsfaktorer!H:H,MATCH(CONCATENATE($J$1,$J$11,$J334),Utsläppsfaktorer!$A:$A,0)),"-")</f>
        <v>7.9955518387553378E-3</v>
      </c>
      <c r="S334" s="47"/>
      <c r="T334" s="47"/>
      <c r="U334" s="47"/>
      <c r="V334" s="49" t="str">
        <f t="shared" si="41"/>
        <v/>
      </c>
      <c r="W334" s="48" t="s">
        <v>45</v>
      </c>
      <c r="X334" s="50" t="str">
        <f>Data!T325</f>
        <v>-</v>
      </c>
      <c r="Y334" s="50" t="str">
        <f>Data!U325</f>
        <v>-</v>
      </c>
      <c r="Z334" s="50" t="str">
        <f>Data!V325</f>
        <v>-</v>
      </c>
    </row>
    <row r="335" spans="1:26" ht="15" hidden="1" customHeight="1" outlineLevel="2">
      <c r="A335" s="46" t="s">
        <v>44</v>
      </c>
      <c r="B335" s="46">
        <f>INDEX('Listor_utökad spend'!$C$2:$C$7,MATCH('Input-inköpta varor o tjänster'!$K$13,LFUindelning,0))</f>
        <v>123</v>
      </c>
      <c r="C335" s="36">
        <f t="shared" si="35"/>
        <v>3</v>
      </c>
      <c r="D335" s="46" t="b">
        <f t="shared" si="36"/>
        <v>1</v>
      </c>
      <c r="E335" s="46" t="str">
        <f t="shared" si="37"/>
        <v>8</v>
      </c>
      <c r="F335" s="46" t="str">
        <f t="shared" si="38"/>
        <v>8.2</v>
      </c>
      <c r="G335" s="46" t="str">
        <f t="shared" si="39"/>
        <v>8.2.5</v>
      </c>
      <c r="I335" s="20">
        <f t="shared" si="40"/>
        <v>-1</v>
      </c>
      <c r="J335" s="52" t="s">
        <v>350</v>
      </c>
      <c r="K335" s="47"/>
      <c r="L335" s="47"/>
      <c r="M335" s="47"/>
      <c r="O335" s="48" t="str">
        <f>IFERROR(INDEX(Utsläppsfaktorer!E:E,MATCH(CONCATENATE($J$1,$J$11,$J335),Utsläppsfaktorer!$A:$A,0)),"-")</f>
        <v>kg CO2e/SEK</v>
      </c>
      <c r="P335" s="48">
        <f>IFERROR(INDEX(Utsläppsfaktorer!F:F,MATCH(CONCATENATE($J$1,$J$11,$J335),Utsläppsfaktorer!$A:$A,0)),"-")</f>
        <v>0</v>
      </c>
      <c r="Q335" s="48">
        <f>IFERROR(INDEX(Utsläppsfaktorer!G:G,MATCH(CONCATENATE($J$1,$J$11,$J335),Utsläppsfaktorer!$A:$A,0)),"-")</f>
        <v>0</v>
      </c>
      <c r="R335" s="48">
        <f>IFERROR(INDEX(Utsläppsfaktorer!H:H,MATCH(CONCATENATE($J$1,$J$11,$J335),Utsläppsfaktorer!$A:$A,0)),"-")</f>
        <v>7.9955518387553378E-3</v>
      </c>
      <c r="S335" s="47"/>
      <c r="T335" s="47"/>
      <c r="U335" s="47"/>
      <c r="V335" s="49" t="str">
        <f t="shared" si="41"/>
        <v/>
      </c>
      <c r="W335" s="48" t="s">
        <v>45</v>
      </c>
      <c r="X335" s="50" t="str">
        <f>Data!T326</f>
        <v>-</v>
      </c>
      <c r="Y335" s="50" t="str">
        <f>Data!U326</f>
        <v>-</v>
      </c>
      <c r="Z335" s="50" t="str">
        <f>Data!V326</f>
        <v>-</v>
      </c>
    </row>
    <row r="336" spans="1:26" ht="15" hidden="1" customHeight="1" outlineLevel="2">
      <c r="A336" s="46" t="s">
        <v>44</v>
      </c>
      <c r="B336" s="46">
        <f>INDEX('Listor_utökad spend'!$C$2:$C$7,MATCH('Input-inköpta varor o tjänster'!$K$13,LFUindelning,0))</f>
        <v>123</v>
      </c>
      <c r="C336" s="36">
        <f t="shared" ref="C336:C399" si="42">IF(ISBLANK(J336),0,LEN(J336)-LEN(SUBSTITUTE(J336,".",""))+1)</f>
        <v>3</v>
      </c>
      <c r="D336" s="46" t="b">
        <f t="shared" ref="D336:D399" si="43">ISNUMBER(FIND(C336,B336))</f>
        <v>1</v>
      </c>
      <c r="E336" s="46" t="str">
        <f t="shared" si="37"/>
        <v>8</v>
      </c>
      <c r="F336" s="46" t="str">
        <f t="shared" si="38"/>
        <v>8.2</v>
      </c>
      <c r="G336" s="46" t="str">
        <f t="shared" si="39"/>
        <v>8.2.7</v>
      </c>
      <c r="I336" s="20">
        <f t="shared" si="40"/>
        <v>-1</v>
      </c>
      <c r="J336" s="52" t="s">
        <v>351</v>
      </c>
      <c r="K336" s="47"/>
      <c r="L336" s="47"/>
      <c r="M336" s="47"/>
      <c r="O336" s="48" t="str">
        <f>IFERROR(INDEX(Utsläppsfaktorer!E:E,MATCH(CONCATENATE($J$1,$J$11,$J336),Utsläppsfaktorer!$A:$A,0)),"-")</f>
        <v>kg CO2e/SEK</v>
      </c>
      <c r="P336" s="48">
        <f>IFERROR(INDEX(Utsläppsfaktorer!F:F,MATCH(CONCATENATE($J$1,$J$11,$J336),Utsläppsfaktorer!$A:$A,0)),"-")</f>
        <v>0</v>
      </c>
      <c r="Q336" s="48">
        <f>IFERROR(INDEX(Utsläppsfaktorer!G:G,MATCH(CONCATENATE($J$1,$J$11,$J336),Utsläppsfaktorer!$A:$A,0)),"-")</f>
        <v>0</v>
      </c>
      <c r="R336" s="48">
        <f>IFERROR(INDEX(Utsläppsfaktorer!H:H,MATCH(CONCATENATE($J$1,$J$11,$J336),Utsläppsfaktorer!$A:$A,0)),"-")</f>
        <v>7.9955518387553378E-3</v>
      </c>
      <c r="S336" s="47"/>
      <c r="T336" s="47"/>
      <c r="U336" s="47"/>
      <c r="V336" s="49" t="str">
        <f t="shared" si="41"/>
        <v/>
      </c>
      <c r="W336" s="48" t="s">
        <v>45</v>
      </c>
      <c r="X336" s="50" t="str">
        <f>Data!T327</f>
        <v>-</v>
      </c>
      <c r="Y336" s="50" t="str">
        <f>Data!U327</f>
        <v>-</v>
      </c>
      <c r="Z336" s="50" t="str">
        <f>Data!V327</f>
        <v>-</v>
      </c>
    </row>
    <row r="337" spans="1:26" ht="15" hidden="1" customHeight="1" outlineLevel="2">
      <c r="A337" s="46" t="s">
        <v>44</v>
      </c>
      <c r="B337" s="46">
        <f>INDEX('Listor_utökad spend'!$C$2:$C$7,MATCH('Input-inköpta varor o tjänster'!$K$13,LFUindelning,0))</f>
        <v>123</v>
      </c>
      <c r="C337" s="36">
        <f t="shared" si="42"/>
        <v>3</v>
      </c>
      <c r="D337" s="46" t="b">
        <f t="shared" si="43"/>
        <v>1</v>
      </c>
      <c r="E337" s="46" t="str">
        <f t="shared" ref="E337:E400" si="44">LEFT(J337,1)</f>
        <v>8</v>
      </c>
      <c r="F337" s="46" t="str">
        <f t="shared" ref="F337:F400" si="45">IF(LEN(J337)-LEN(SUBSTITUTE(J337,".",""))&gt;=1,LEFT(J337,FIND(".",J337)+1),E337)</f>
        <v>8.2</v>
      </c>
      <c r="G337" s="46" t="str">
        <f t="shared" ref="G337:G400" si="46">IF(LEN(J337)-LEN(SUBSTITUTE(J337,".",""))&gt;=2,LEFT(J337,FIND(" ",J337)-1),F337)</f>
        <v>8.2.8</v>
      </c>
      <c r="I337" s="20">
        <f t="shared" ref="I337:I400" si="47">IF(OR($K$12="Ej relevant/Kommer ej kunna rapportera",K337&lt;&gt;"",D337=FALSE),1,-1)</f>
        <v>-1</v>
      </c>
      <c r="J337" s="52" t="s">
        <v>352</v>
      </c>
      <c r="K337" s="47"/>
      <c r="L337" s="47"/>
      <c r="M337" s="47"/>
      <c r="O337" s="48" t="str">
        <f>IFERROR(INDEX(Utsläppsfaktorer!E:E,MATCH(CONCATENATE($J$1,$J$11,$J337),Utsläppsfaktorer!$A:$A,0)),"-")</f>
        <v>kg CO2e/SEK</v>
      </c>
      <c r="P337" s="48">
        <f>IFERROR(INDEX(Utsläppsfaktorer!F:F,MATCH(CONCATENATE($J$1,$J$11,$J337),Utsläppsfaktorer!$A:$A,0)),"-")</f>
        <v>0</v>
      </c>
      <c r="Q337" s="48">
        <f>IFERROR(INDEX(Utsläppsfaktorer!G:G,MATCH(CONCATENATE($J$1,$J$11,$J337),Utsläppsfaktorer!$A:$A,0)),"-")</f>
        <v>0</v>
      </c>
      <c r="R337" s="48">
        <f>IFERROR(INDEX(Utsläppsfaktorer!H:H,MATCH(CONCATENATE($J$1,$J$11,$J337),Utsläppsfaktorer!$A:$A,0)),"-")</f>
        <v>7.9955518387553378E-3</v>
      </c>
      <c r="S337" s="47"/>
      <c r="T337" s="47"/>
      <c r="U337" s="47"/>
      <c r="V337" s="49" t="str">
        <f t="shared" ref="V337:V400" si="48">IF(AND(ISBLANK(S337),ISBLANK(T337),ISBLANK(U337)),"",IF(AND(ISNUMBER(S337),ISNUMBER(T337),ISNUMBER(U337)),"","Om egen faktor matas in måste alla gula fält fyllas i "))</f>
        <v/>
      </c>
      <c r="W337" s="48" t="s">
        <v>45</v>
      </c>
      <c r="X337" s="50" t="str">
        <f>Data!T328</f>
        <v>-</v>
      </c>
      <c r="Y337" s="50" t="str">
        <f>Data!U328</f>
        <v>-</v>
      </c>
      <c r="Z337" s="50" t="str">
        <f>Data!V328</f>
        <v>-</v>
      </c>
    </row>
    <row r="338" spans="1:26" ht="15" hidden="1" customHeight="1" outlineLevel="2">
      <c r="A338" s="46" t="s">
        <v>44</v>
      </c>
      <c r="B338" s="46">
        <f>INDEX('Listor_utökad spend'!$C$2:$C$7,MATCH('Input-inköpta varor o tjänster'!$K$13,LFUindelning,0))</f>
        <v>123</v>
      </c>
      <c r="C338" s="36">
        <f t="shared" si="42"/>
        <v>3</v>
      </c>
      <c r="D338" s="46" t="b">
        <f t="shared" si="43"/>
        <v>1</v>
      </c>
      <c r="E338" s="46" t="str">
        <f t="shared" si="44"/>
        <v>8</v>
      </c>
      <c r="F338" s="46" t="str">
        <f t="shared" si="45"/>
        <v>8.2</v>
      </c>
      <c r="G338" s="46" t="str">
        <f t="shared" si="46"/>
        <v>8.2.9</v>
      </c>
      <c r="I338" s="20">
        <f t="shared" si="47"/>
        <v>-1</v>
      </c>
      <c r="J338" s="52" t="s">
        <v>353</v>
      </c>
      <c r="K338" s="47"/>
      <c r="L338" s="47"/>
      <c r="M338" s="47"/>
      <c r="O338" s="48" t="str">
        <f>IFERROR(INDEX(Utsläppsfaktorer!E:E,MATCH(CONCATENATE($J$1,$J$11,$J338),Utsläppsfaktorer!$A:$A,0)),"-")</f>
        <v>kg CO2e/SEK</v>
      </c>
      <c r="P338" s="48">
        <f>IFERROR(INDEX(Utsläppsfaktorer!F:F,MATCH(CONCATENATE($J$1,$J$11,$J338),Utsläppsfaktorer!$A:$A,0)),"-")</f>
        <v>0</v>
      </c>
      <c r="Q338" s="48">
        <f>IFERROR(INDEX(Utsläppsfaktorer!G:G,MATCH(CONCATENATE($J$1,$J$11,$J338),Utsläppsfaktorer!$A:$A,0)),"-")</f>
        <v>0</v>
      </c>
      <c r="R338" s="48">
        <f>IFERROR(INDEX(Utsläppsfaktorer!H:H,MATCH(CONCATENATE($J$1,$J$11,$J338),Utsläppsfaktorer!$A:$A,0)),"-")</f>
        <v>7.9955518387553378E-3</v>
      </c>
      <c r="S338" s="47"/>
      <c r="T338" s="47"/>
      <c r="U338" s="47"/>
      <c r="V338" s="49" t="str">
        <f t="shared" si="48"/>
        <v/>
      </c>
      <c r="W338" s="48" t="s">
        <v>45</v>
      </c>
      <c r="X338" s="50" t="str">
        <f>Data!T329</f>
        <v>-</v>
      </c>
      <c r="Y338" s="50" t="str">
        <f>Data!U329</f>
        <v>-</v>
      </c>
      <c r="Z338" s="50" t="str">
        <f>Data!V329</f>
        <v>-</v>
      </c>
    </row>
    <row r="339" spans="1:26" ht="15" hidden="1" customHeight="1" outlineLevel="2">
      <c r="A339" s="46" t="s">
        <v>44</v>
      </c>
      <c r="B339" s="46">
        <f>INDEX('Listor_utökad spend'!$C$2:$C$7,MATCH('Input-inköpta varor o tjänster'!$K$13,LFUindelning,0))</f>
        <v>123</v>
      </c>
      <c r="C339" s="36">
        <f t="shared" si="42"/>
        <v>3</v>
      </c>
      <c r="D339" s="46" t="b">
        <f t="shared" si="43"/>
        <v>1</v>
      </c>
      <c r="E339" s="46" t="str">
        <f t="shared" si="44"/>
        <v>8</v>
      </c>
      <c r="F339" s="46" t="str">
        <f t="shared" si="45"/>
        <v>8.2</v>
      </c>
      <c r="G339" s="46" t="str">
        <f t="shared" si="46"/>
        <v>8.2.10</v>
      </c>
      <c r="I339" s="20">
        <f t="shared" si="47"/>
        <v>-1</v>
      </c>
      <c r="J339" s="52" t="s">
        <v>354</v>
      </c>
      <c r="K339" s="47"/>
      <c r="L339" s="47"/>
      <c r="M339" s="47"/>
      <c r="O339" s="48" t="str">
        <f>IFERROR(INDEX(Utsläppsfaktorer!E:E,MATCH(CONCATENATE($J$1,$J$11,$J339),Utsläppsfaktorer!$A:$A,0)),"-")</f>
        <v>kg CO2e/SEK</v>
      </c>
      <c r="P339" s="48">
        <f>IFERROR(INDEX(Utsläppsfaktorer!F:F,MATCH(CONCATENATE($J$1,$J$11,$J339),Utsläppsfaktorer!$A:$A,0)),"-")</f>
        <v>0</v>
      </c>
      <c r="Q339" s="48">
        <f>IFERROR(INDEX(Utsläppsfaktorer!G:G,MATCH(CONCATENATE($J$1,$J$11,$J339),Utsläppsfaktorer!$A:$A,0)),"-")</f>
        <v>0</v>
      </c>
      <c r="R339" s="48">
        <f>IFERROR(INDEX(Utsläppsfaktorer!H:H,MATCH(CONCATENATE($J$1,$J$11,$J339),Utsläppsfaktorer!$A:$A,0)),"-")</f>
        <v>7.9955518387553378E-3</v>
      </c>
      <c r="S339" s="47"/>
      <c r="T339" s="47"/>
      <c r="U339" s="47"/>
      <c r="V339" s="49" t="str">
        <f t="shared" si="48"/>
        <v/>
      </c>
      <c r="W339" s="48" t="s">
        <v>45</v>
      </c>
      <c r="X339" s="50" t="str">
        <f>Data!T330</f>
        <v>-</v>
      </c>
      <c r="Y339" s="50" t="str">
        <f>Data!U330</f>
        <v>-</v>
      </c>
      <c r="Z339" s="50" t="str">
        <f>Data!V330</f>
        <v>-</v>
      </c>
    </row>
    <row r="340" spans="1:26" ht="15" hidden="1" customHeight="1" outlineLevel="2">
      <c r="A340" s="46" t="s">
        <v>44</v>
      </c>
      <c r="B340" s="46">
        <f>INDEX('Listor_utökad spend'!$C$2:$C$7,MATCH('Input-inköpta varor o tjänster'!$K$13,LFUindelning,0))</f>
        <v>123</v>
      </c>
      <c r="C340" s="36">
        <f t="shared" si="42"/>
        <v>3</v>
      </c>
      <c r="D340" s="46" t="b">
        <f t="shared" si="43"/>
        <v>1</v>
      </c>
      <c r="E340" s="46" t="str">
        <f t="shared" si="44"/>
        <v>8</v>
      </c>
      <c r="F340" s="46" t="str">
        <f t="shared" si="45"/>
        <v>8.2</v>
      </c>
      <c r="G340" s="46" t="str">
        <f t="shared" si="46"/>
        <v>8.2.11</v>
      </c>
      <c r="I340" s="20">
        <f t="shared" si="47"/>
        <v>-1</v>
      </c>
      <c r="J340" s="52" t="s">
        <v>355</v>
      </c>
      <c r="K340" s="47"/>
      <c r="L340" s="47"/>
      <c r="M340" s="47"/>
      <c r="O340" s="48" t="str">
        <f>IFERROR(INDEX(Utsläppsfaktorer!E:E,MATCH(CONCATENATE($J$1,$J$11,$J340),Utsläppsfaktorer!$A:$A,0)),"-")</f>
        <v>kg CO2e/SEK</v>
      </c>
      <c r="P340" s="48">
        <f>IFERROR(INDEX(Utsläppsfaktorer!F:F,MATCH(CONCATENATE($J$1,$J$11,$J340),Utsläppsfaktorer!$A:$A,0)),"-")</f>
        <v>0</v>
      </c>
      <c r="Q340" s="48">
        <f>IFERROR(INDEX(Utsläppsfaktorer!G:G,MATCH(CONCATENATE($J$1,$J$11,$J340),Utsläppsfaktorer!$A:$A,0)),"-")</f>
        <v>0</v>
      </c>
      <c r="R340" s="48">
        <f>IFERROR(INDEX(Utsläppsfaktorer!H:H,MATCH(CONCATENATE($J$1,$J$11,$J340),Utsläppsfaktorer!$A:$A,0)),"-")</f>
        <v>2.8212121143088794E-2</v>
      </c>
      <c r="S340" s="47"/>
      <c r="T340" s="47"/>
      <c r="U340" s="47"/>
      <c r="V340" s="49" t="str">
        <f t="shared" si="48"/>
        <v/>
      </c>
      <c r="W340" s="48" t="s">
        <v>45</v>
      </c>
      <c r="X340" s="50" t="str">
        <f>Data!T331</f>
        <v>-</v>
      </c>
      <c r="Y340" s="50" t="str">
        <f>Data!U331</f>
        <v>-</v>
      </c>
      <c r="Z340" s="50" t="str">
        <f>Data!V331</f>
        <v>-</v>
      </c>
    </row>
    <row r="341" spans="1:26" ht="15" hidden="1" customHeight="1" outlineLevel="2">
      <c r="A341" s="46" t="s">
        <v>44</v>
      </c>
      <c r="B341" s="46">
        <f>INDEX('Listor_utökad spend'!$C$2:$C$7,MATCH('Input-inköpta varor o tjänster'!$K$13,LFUindelning,0))</f>
        <v>123</v>
      </c>
      <c r="C341" s="36">
        <f t="shared" si="42"/>
        <v>3</v>
      </c>
      <c r="D341" s="46" t="b">
        <f t="shared" si="43"/>
        <v>1</v>
      </c>
      <c r="E341" s="46" t="str">
        <f t="shared" si="44"/>
        <v>8</v>
      </c>
      <c r="F341" s="46" t="str">
        <f t="shared" si="45"/>
        <v>8.2</v>
      </c>
      <c r="G341" s="46" t="str">
        <f t="shared" si="46"/>
        <v>8.2.12</v>
      </c>
      <c r="I341" s="20">
        <f t="shared" si="47"/>
        <v>-1</v>
      </c>
      <c r="J341" s="52" t="s">
        <v>356</v>
      </c>
      <c r="K341" s="47"/>
      <c r="L341" s="47"/>
      <c r="M341" s="47"/>
      <c r="O341" s="48" t="str">
        <f>IFERROR(INDEX(Utsläppsfaktorer!E:E,MATCH(CONCATENATE($J$1,$J$11,$J341),Utsläppsfaktorer!$A:$A,0)),"-")</f>
        <v>kg CO2e/SEK</v>
      </c>
      <c r="P341" s="48">
        <f>IFERROR(INDEX(Utsläppsfaktorer!F:F,MATCH(CONCATENATE($J$1,$J$11,$J341),Utsläppsfaktorer!$A:$A,0)),"-")</f>
        <v>0</v>
      </c>
      <c r="Q341" s="48">
        <f>IFERROR(INDEX(Utsläppsfaktorer!G:G,MATCH(CONCATENATE($J$1,$J$11,$J341),Utsläppsfaktorer!$A:$A,0)),"-")</f>
        <v>0</v>
      </c>
      <c r="R341" s="48">
        <f>IFERROR(INDEX(Utsläppsfaktorer!H:H,MATCH(CONCATENATE($J$1,$J$11,$J341),Utsläppsfaktorer!$A:$A,0)),"-")</f>
        <v>7.9955518387553378E-3</v>
      </c>
      <c r="S341" s="47"/>
      <c r="T341" s="47"/>
      <c r="U341" s="47"/>
      <c r="V341" s="49" t="str">
        <f t="shared" si="48"/>
        <v/>
      </c>
      <c r="W341" s="48" t="s">
        <v>45</v>
      </c>
      <c r="X341" s="50" t="str">
        <f>Data!T332</f>
        <v>-</v>
      </c>
      <c r="Y341" s="50" t="str">
        <f>Data!U332</f>
        <v>-</v>
      </c>
      <c r="Z341" s="50" t="str">
        <f>Data!V332</f>
        <v>-</v>
      </c>
    </row>
    <row r="342" spans="1:26" ht="15" hidden="1" customHeight="1" outlineLevel="2">
      <c r="A342" s="46" t="s">
        <v>44</v>
      </c>
      <c r="B342" s="46">
        <f>INDEX('Listor_utökad spend'!$C$2:$C$7,MATCH('Input-inköpta varor o tjänster'!$K$13,LFUindelning,0))</f>
        <v>123</v>
      </c>
      <c r="C342" s="36">
        <f t="shared" si="42"/>
        <v>3</v>
      </c>
      <c r="D342" s="46" t="b">
        <f t="shared" si="43"/>
        <v>1</v>
      </c>
      <c r="E342" s="46" t="str">
        <f t="shared" si="44"/>
        <v>8</v>
      </c>
      <c r="F342" s="46" t="str">
        <f t="shared" si="45"/>
        <v>8.2</v>
      </c>
      <c r="G342" s="46" t="str">
        <f t="shared" si="46"/>
        <v>8.2.13</v>
      </c>
      <c r="I342" s="20">
        <f t="shared" si="47"/>
        <v>-1</v>
      </c>
      <c r="J342" s="52" t="s">
        <v>357</v>
      </c>
      <c r="K342" s="47"/>
      <c r="L342" s="47"/>
      <c r="M342" s="47"/>
      <c r="O342" s="48" t="str">
        <f>IFERROR(INDEX(Utsläppsfaktorer!E:E,MATCH(CONCATENATE($J$1,$J$11,$J342),Utsläppsfaktorer!$A:$A,0)),"-")</f>
        <v>kg CO2e/SEK</v>
      </c>
      <c r="P342" s="48">
        <f>IFERROR(INDEX(Utsläppsfaktorer!F:F,MATCH(CONCATENATE($J$1,$J$11,$J342),Utsläppsfaktorer!$A:$A,0)),"-")</f>
        <v>0</v>
      </c>
      <c r="Q342" s="48">
        <f>IFERROR(INDEX(Utsläppsfaktorer!G:G,MATCH(CONCATENATE($J$1,$J$11,$J342),Utsläppsfaktorer!$A:$A,0)),"-")</f>
        <v>0</v>
      </c>
      <c r="R342" s="48">
        <f>IFERROR(INDEX(Utsläppsfaktorer!H:H,MATCH(CONCATENATE($J$1,$J$11,$J342),Utsläppsfaktorer!$A:$A,0)),"-")</f>
        <v>7.9955518387553378E-3</v>
      </c>
      <c r="S342" s="47"/>
      <c r="T342" s="47"/>
      <c r="U342" s="47"/>
      <c r="V342" s="49" t="str">
        <f t="shared" si="48"/>
        <v/>
      </c>
      <c r="W342" s="48" t="s">
        <v>45</v>
      </c>
      <c r="X342" s="50" t="str">
        <f>Data!T333</f>
        <v>-</v>
      </c>
      <c r="Y342" s="50" t="str">
        <f>Data!U333</f>
        <v>-</v>
      </c>
      <c r="Z342" s="50" t="str">
        <f>Data!V333</f>
        <v>-</v>
      </c>
    </row>
    <row r="343" spans="1:26" ht="15" hidden="1" customHeight="1" outlineLevel="2">
      <c r="A343" s="46" t="s">
        <v>44</v>
      </c>
      <c r="B343" s="46">
        <f>INDEX('Listor_utökad spend'!$C$2:$C$7,MATCH('Input-inköpta varor o tjänster'!$K$13,LFUindelning,0))</f>
        <v>123</v>
      </c>
      <c r="C343" s="36">
        <f t="shared" si="42"/>
        <v>3</v>
      </c>
      <c r="D343" s="46" t="b">
        <f t="shared" si="43"/>
        <v>1</v>
      </c>
      <c r="E343" s="46" t="str">
        <f t="shared" si="44"/>
        <v>8</v>
      </c>
      <c r="F343" s="46" t="str">
        <f t="shared" si="45"/>
        <v>8.2</v>
      </c>
      <c r="G343" s="46" t="str">
        <f t="shared" si="46"/>
        <v>8.2.14</v>
      </c>
      <c r="I343" s="20">
        <f t="shared" si="47"/>
        <v>-1</v>
      </c>
      <c r="J343" s="52" t="s">
        <v>358</v>
      </c>
      <c r="K343" s="47"/>
      <c r="L343" s="47"/>
      <c r="M343" s="47"/>
      <c r="O343" s="48" t="str">
        <f>IFERROR(INDEX(Utsläppsfaktorer!E:E,MATCH(CONCATENATE($J$1,$J$11,$J343),Utsläppsfaktorer!$A:$A,0)),"-")</f>
        <v>kg CO2e/SEK</v>
      </c>
      <c r="P343" s="48">
        <f>IFERROR(INDEX(Utsläppsfaktorer!F:F,MATCH(CONCATENATE($J$1,$J$11,$J343),Utsläppsfaktorer!$A:$A,0)),"-")</f>
        <v>0</v>
      </c>
      <c r="Q343" s="48">
        <f>IFERROR(INDEX(Utsläppsfaktorer!G:G,MATCH(CONCATENATE($J$1,$J$11,$J343),Utsläppsfaktorer!$A:$A,0)),"-")</f>
        <v>0</v>
      </c>
      <c r="R343" s="48">
        <f>IFERROR(INDEX(Utsläppsfaktorer!H:H,MATCH(CONCATENATE($J$1,$J$11,$J343),Utsläppsfaktorer!$A:$A,0)),"-")</f>
        <v>7.9955518387553378E-3</v>
      </c>
      <c r="S343" s="47"/>
      <c r="T343" s="47"/>
      <c r="U343" s="47"/>
      <c r="V343" s="49" t="str">
        <f t="shared" si="48"/>
        <v/>
      </c>
      <c r="W343" s="48" t="s">
        <v>45</v>
      </c>
      <c r="X343" s="50" t="str">
        <f>Data!T334</f>
        <v>-</v>
      </c>
      <c r="Y343" s="50" t="str">
        <f>Data!U334</f>
        <v>-</v>
      </c>
      <c r="Z343" s="50" t="str">
        <f>Data!V334</f>
        <v>-</v>
      </c>
    </row>
    <row r="344" spans="1:26" ht="15" hidden="1" customHeight="1" outlineLevel="2">
      <c r="A344" s="46" t="s">
        <v>44</v>
      </c>
      <c r="B344" s="46">
        <f>INDEX('Listor_utökad spend'!$C$2:$C$7,MATCH('Input-inköpta varor o tjänster'!$K$13,LFUindelning,0))</f>
        <v>123</v>
      </c>
      <c r="C344" s="36">
        <f t="shared" si="42"/>
        <v>3</v>
      </c>
      <c r="D344" s="46" t="b">
        <f t="shared" si="43"/>
        <v>1</v>
      </c>
      <c r="E344" s="46" t="str">
        <f t="shared" si="44"/>
        <v>8</v>
      </c>
      <c r="F344" s="46" t="str">
        <f t="shared" si="45"/>
        <v>8.2</v>
      </c>
      <c r="G344" s="46" t="str">
        <f t="shared" si="46"/>
        <v>8.2.15</v>
      </c>
      <c r="I344" s="20">
        <f t="shared" si="47"/>
        <v>-1</v>
      </c>
      <c r="J344" s="52" t="s">
        <v>359</v>
      </c>
      <c r="K344" s="47"/>
      <c r="L344" s="47"/>
      <c r="M344" s="47"/>
      <c r="O344" s="48" t="str">
        <f>IFERROR(INDEX(Utsläppsfaktorer!E:E,MATCH(CONCATENATE($J$1,$J$11,$J344),Utsläppsfaktorer!$A:$A,0)),"-")</f>
        <v>kg CO2e/SEK</v>
      </c>
      <c r="P344" s="48">
        <f>IFERROR(INDEX(Utsläppsfaktorer!F:F,MATCH(CONCATENATE($J$1,$J$11,$J344),Utsläppsfaktorer!$A:$A,0)),"-")</f>
        <v>0</v>
      </c>
      <c r="Q344" s="48">
        <f>IFERROR(INDEX(Utsläppsfaktorer!G:G,MATCH(CONCATENATE($J$1,$J$11,$J344),Utsläppsfaktorer!$A:$A,0)),"-")</f>
        <v>0</v>
      </c>
      <c r="R344" s="48">
        <f>IFERROR(INDEX(Utsläppsfaktorer!H:H,MATCH(CONCATENATE($J$1,$J$11,$J344),Utsläppsfaktorer!$A:$A,0)),"-")</f>
        <v>7.9955518387553378E-3</v>
      </c>
      <c r="S344" s="47"/>
      <c r="T344" s="47"/>
      <c r="U344" s="47"/>
      <c r="V344" s="49" t="str">
        <f t="shared" si="48"/>
        <v/>
      </c>
      <c r="W344" s="48" t="s">
        <v>45</v>
      </c>
      <c r="X344" s="50" t="str">
        <f>Data!T335</f>
        <v>-</v>
      </c>
      <c r="Y344" s="50" t="str">
        <f>Data!U335</f>
        <v>-</v>
      </c>
      <c r="Z344" s="50" t="str">
        <f>Data!V335</f>
        <v>-</v>
      </c>
    </row>
    <row r="345" spans="1:26" ht="15" hidden="1" customHeight="1" outlineLevel="2">
      <c r="A345" s="46" t="s">
        <v>44</v>
      </c>
      <c r="B345" s="46">
        <f>INDEX('Listor_utökad spend'!$C$2:$C$7,MATCH('Input-inköpta varor o tjänster'!$K$13,LFUindelning,0))</f>
        <v>123</v>
      </c>
      <c r="C345" s="36">
        <f t="shared" si="42"/>
        <v>3</v>
      </c>
      <c r="D345" s="46" t="b">
        <f t="shared" si="43"/>
        <v>1</v>
      </c>
      <c r="E345" s="46" t="str">
        <f t="shared" si="44"/>
        <v>8</v>
      </c>
      <c r="F345" s="46" t="str">
        <f t="shared" si="45"/>
        <v>8.2</v>
      </c>
      <c r="G345" s="46" t="str">
        <f t="shared" si="46"/>
        <v>8.2.16</v>
      </c>
      <c r="I345" s="20">
        <f t="shared" si="47"/>
        <v>-1</v>
      </c>
      <c r="J345" s="52" t="s">
        <v>360</v>
      </c>
      <c r="K345" s="47"/>
      <c r="L345" s="47"/>
      <c r="M345" s="47"/>
      <c r="O345" s="48" t="str">
        <f>IFERROR(INDEX(Utsläppsfaktorer!E:E,MATCH(CONCATENATE($J$1,$J$11,$J345),Utsläppsfaktorer!$A:$A,0)),"-")</f>
        <v>kg CO2e/SEK</v>
      </c>
      <c r="P345" s="48">
        <f>IFERROR(INDEX(Utsläppsfaktorer!F:F,MATCH(CONCATENATE($J$1,$J$11,$J345),Utsläppsfaktorer!$A:$A,0)),"-")</f>
        <v>0</v>
      </c>
      <c r="Q345" s="48">
        <f>IFERROR(INDEX(Utsläppsfaktorer!G:G,MATCH(CONCATENATE($J$1,$J$11,$J345),Utsläppsfaktorer!$A:$A,0)),"-")</f>
        <v>0</v>
      </c>
      <c r="R345" s="48">
        <f>IFERROR(INDEX(Utsläppsfaktorer!H:H,MATCH(CONCATENATE($J$1,$J$11,$J345),Utsläppsfaktorer!$A:$A,0)),"-")</f>
        <v>7.9955518387553378E-3</v>
      </c>
      <c r="S345" s="47"/>
      <c r="T345" s="47"/>
      <c r="U345" s="47"/>
      <c r="V345" s="49" t="str">
        <f t="shared" si="48"/>
        <v/>
      </c>
      <c r="W345" s="48" t="s">
        <v>45</v>
      </c>
      <c r="X345" s="50" t="str">
        <f>Data!T336</f>
        <v>-</v>
      </c>
      <c r="Y345" s="50" t="str">
        <f>Data!U336</f>
        <v>-</v>
      </c>
      <c r="Z345" s="50" t="str">
        <f>Data!V336</f>
        <v>-</v>
      </c>
    </row>
    <row r="346" spans="1:26" ht="15" hidden="1" customHeight="1" outlineLevel="1">
      <c r="A346" s="46" t="s">
        <v>44</v>
      </c>
      <c r="B346" s="46">
        <f>INDEX('Listor_utökad spend'!$C$2:$C$7,MATCH('Input-inköpta varor o tjänster'!$K$13,LFUindelning,0))</f>
        <v>123</v>
      </c>
      <c r="C346" s="36">
        <f t="shared" si="42"/>
        <v>2</v>
      </c>
      <c r="D346" s="46" t="b">
        <f t="shared" si="43"/>
        <v>1</v>
      </c>
      <c r="E346" s="46" t="str">
        <f t="shared" si="44"/>
        <v>8</v>
      </c>
      <c r="F346" s="46" t="str">
        <f t="shared" si="45"/>
        <v>8.3</v>
      </c>
      <c r="G346" s="46" t="str">
        <f t="shared" si="46"/>
        <v>8.3</v>
      </c>
      <c r="I346" s="20">
        <f t="shared" si="47"/>
        <v>-1</v>
      </c>
      <c r="J346" s="51" t="s">
        <v>361</v>
      </c>
      <c r="K346" s="47"/>
      <c r="L346" s="47"/>
      <c r="M346" s="47"/>
      <c r="O346" s="48" t="str">
        <f>IFERROR(INDEX(Utsläppsfaktorer!E:E,MATCH(CONCATENATE($J$1,$J$11,$J346),Utsläppsfaktorer!$A:$A,0)),"-")</f>
        <v>kg CO2e/SEK</v>
      </c>
      <c r="P346" s="48">
        <f>IFERROR(INDEX(Utsläppsfaktorer!F:F,MATCH(CONCATENATE($J$1,$J$11,$J346),Utsläppsfaktorer!$A:$A,0)),"-")</f>
        <v>0</v>
      </c>
      <c r="Q346" s="48">
        <f>IFERROR(INDEX(Utsläppsfaktorer!G:G,MATCH(CONCATENATE($J$1,$J$11,$J346),Utsläppsfaktorer!$A:$A,0)),"-")</f>
        <v>0</v>
      </c>
      <c r="R346" s="48">
        <f>IFERROR(INDEX(Utsläppsfaktorer!H:H,MATCH(CONCATENATE($J$1,$J$11,$J346),Utsläppsfaktorer!$A:$A,0)),"-")</f>
        <v>5.3580579380120069E-3</v>
      </c>
      <c r="S346" s="47"/>
      <c r="T346" s="47"/>
      <c r="U346" s="47"/>
      <c r="V346" s="49" t="str">
        <f t="shared" si="48"/>
        <v/>
      </c>
      <c r="W346" s="48" t="s">
        <v>45</v>
      </c>
      <c r="X346" s="50" t="str">
        <f>Data!T337</f>
        <v>-</v>
      </c>
      <c r="Y346" s="50" t="str">
        <f>Data!U337</f>
        <v>-</v>
      </c>
      <c r="Z346" s="50" t="str">
        <f>Data!V337</f>
        <v>-</v>
      </c>
    </row>
    <row r="347" spans="1:26" ht="15" hidden="1" customHeight="1" outlineLevel="1">
      <c r="A347" s="46" t="s">
        <v>44</v>
      </c>
      <c r="B347" s="46">
        <f>INDEX('Listor_utökad spend'!$C$2:$C$7,MATCH('Input-inköpta varor o tjänster'!$K$13,LFUindelning,0))</f>
        <v>123</v>
      </c>
      <c r="C347" s="36">
        <f t="shared" si="42"/>
        <v>2</v>
      </c>
      <c r="D347" s="46" t="b">
        <f t="shared" si="43"/>
        <v>1</v>
      </c>
      <c r="E347" s="46" t="str">
        <f t="shared" si="44"/>
        <v>8</v>
      </c>
      <c r="F347" s="46" t="str">
        <f t="shared" si="45"/>
        <v>8.4</v>
      </c>
      <c r="G347" s="46" t="str">
        <f t="shared" si="46"/>
        <v>8.4</v>
      </c>
      <c r="I347" s="20">
        <f t="shared" si="47"/>
        <v>-1</v>
      </c>
      <c r="J347" s="51" t="s">
        <v>362</v>
      </c>
      <c r="K347" s="47"/>
      <c r="L347" s="47"/>
      <c r="M347" s="47"/>
      <c r="O347" s="48" t="str">
        <f>IFERROR(INDEX(Utsläppsfaktorer!E:E,MATCH(CONCATENATE($J$1,$J$11,$J347),Utsläppsfaktorer!$A:$A,0)),"-")</f>
        <v>kg CO2e/SEK</v>
      </c>
      <c r="P347" s="48">
        <f>IFERROR(INDEX(Utsläppsfaktorer!F:F,MATCH(CONCATENATE($J$1,$J$11,$J347),Utsläppsfaktorer!$A:$A,0)),"-")</f>
        <v>0</v>
      </c>
      <c r="Q347" s="48">
        <f>IFERROR(INDEX(Utsläppsfaktorer!G:G,MATCH(CONCATENATE($J$1,$J$11,$J347),Utsläppsfaktorer!$A:$A,0)),"-")</f>
        <v>0</v>
      </c>
      <c r="R347" s="48">
        <f>IFERROR(INDEX(Utsläppsfaktorer!H:H,MATCH(CONCATENATE($J$1,$J$11,$J347),Utsläppsfaktorer!$A:$A,0)),"-")</f>
        <v>9.6223690452604663E-2</v>
      </c>
      <c r="S347" s="47"/>
      <c r="T347" s="47"/>
      <c r="U347" s="47"/>
      <c r="V347" s="49" t="str">
        <f t="shared" si="48"/>
        <v/>
      </c>
      <c r="W347" s="48" t="s">
        <v>45</v>
      </c>
      <c r="X347" s="50" t="str">
        <f>Data!T338</f>
        <v>-</v>
      </c>
      <c r="Y347" s="50" t="str">
        <f>Data!U338</f>
        <v>-</v>
      </c>
      <c r="Z347" s="50" t="str">
        <f>Data!V338</f>
        <v>-</v>
      </c>
    </row>
    <row r="348" spans="1:26" ht="15" hidden="1" customHeight="1" outlineLevel="2">
      <c r="A348" s="46" t="s">
        <v>44</v>
      </c>
      <c r="B348" s="46">
        <f>INDEX('Listor_utökad spend'!$C$2:$C$7,MATCH('Input-inköpta varor o tjänster'!$K$13,LFUindelning,0))</f>
        <v>123</v>
      </c>
      <c r="C348" s="36">
        <f t="shared" si="42"/>
        <v>3</v>
      </c>
      <c r="D348" s="46" t="b">
        <f t="shared" si="43"/>
        <v>1</v>
      </c>
      <c r="E348" s="46" t="str">
        <f t="shared" si="44"/>
        <v>8</v>
      </c>
      <c r="F348" s="46" t="str">
        <f t="shared" si="45"/>
        <v>8.4</v>
      </c>
      <c r="G348" s="46" t="str">
        <f t="shared" si="46"/>
        <v>8.4.1</v>
      </c>
      <c r="I348" s="20">
        <f t="shared" si="47"/>
        <v>-1</v>
      </c>
      <c r="J348" s="52" t="s">
        <v>363</v>
      </c>
      <c r="K348" s="47"/>
      <c r="L348" s="47"/>
      <c r="M348" s="47"/>
      <c r="O348" s="48" t="str">
        <f>IFERROR(INDEX(Utsläppsfaktorer!E:E,MATCH(CONCATENATE($J$1,$J$11,$J348),Utsläppsfaktorer!$A:$A,0)),"-")</f>
        <v>kg CO2e/SEK</v>
      </c>
      <c r="P348" s="48">
        <f>IFERROR(INDEX(Utsläppsfaktorer!F:F,MATCH(CONCATENATE($J$1,$J$11,$J348),Utsläppsfaktorer!$A:$A,0)),"-")</f>
        <v>0</v>
      </c>
      <c r="Q348" s="48">
        <f>IFERROR(INDEX(Utsläppsfaktorer!G:G,MATCH(CONCATENATE($J$1,$J$11,$J348),Utsläppsfaktorer!$A:$A,0)),"-")</f>
        <v>0</v>
      </c>
      <c r="R348" s="48">
        <f>IFERROR(INDEX(Utsläppsfaktorer!H:H,MATCH(CONCATENATE($J$1,$J$11,$J348),Utsläppsfaktorer!$A:$A,0)),"-")</f>
        <v>6.8447481776359398E-2</v>
      </c>
      <c r="S348" s="47"/>
      <c r="T348" s="47"/>
      <c r="U348" s="47"/>
      <c r="V348" s="49" t="str">
        <f t="shared" si="48"/>
        <v/>
      </c>
      <c r="W348" s="48" t="s">
        <v>45</v>
      </c>
      <c r="X348" s="50" t="str">
        <f>Data!T339</f>
        <v>-</v>
      </c>
      <c r="Y348" s="50" t="str">
        <f>Data!U339</f>
        <v>-</v>
      </c>
      <c r="Z348" s="50" t="str">
        <f>Data!V339</f>
        <v>-</v>
      </c>
    </row>
    <row r="349" spans="1:26" ht="15" hidden="1" customHeight="1" outlineLevel="2">
      <c r="A349" s="46" t="s">
        <v>44</v>
      </c>
      <c r="B349" s="46">
        <f>INDEX('Listor_utökad spend'!$C$2:$C$7,MATCH('Input-inköpta varor o tjänster'!$K$13,LFUindelning,0))</f>
        <v>123</v>
      </c>
      <c r="C349" s="36">
        <f t="shared" si="42"/>
        <v>3</v>
      </c>
      <c r="D349" s="46" t="b">
        <f t="shared" si="43"/>
        <v>1</v>
      </c>
      <c r="E349" s="46" t="str">
        <f t="shared" si="44"/>
        <v>8</v>
      </c>
      <c r="F349" s="46" t="str">
        <f t="shared" si="45"/>
        <v>8.4</v>
      </c>
      <c r="G349" s="46" t="str">
        <f t="shared" si="46"/>
        <v>8.4.2</v>
      </c>
      <c r="I349" s="20">
        <f t="shared" si="47"/>
        <v>-1</v>
      </c>
      <c r="J349" s="52" t="s">
        <v>364</v>
      </c>
      <c r="K349" s="47"/>
      <c r="L349" s="47"/>
      <c r="M349" s="47"/>
      <c r="O349" s="48" t="str">
        <f>IFERROR(INDEX(Utsläppsfaktorer!E:E,MATCH(CONCATENATE($J$1,$J$11,$J349),Utsläppsfaktorer!$A:$A,0)),"-")</f>
        <v>kg CO2e/SEK</v>
      </c>
      <c r="P349" s="48">
        <f>IFERROR(INDEX(Utsläppsfaktorer!F:F,MATCH(CONCATENATE($J$1,$J$11,$J349),Utsläppsfaktorer!$A:$A,0)),"-")</f>
        <v>0</v>
      </c>
      <c r="Q349" s="48">
        <f>IFERROR(INDEX(Utsläppsfaktorer!G:G,MATCH(CONCATENATE($J$1,$J$11,$J349),Utsläppsfaktorer!$A:$A,0)),"-")</f>
        <v>0</v>
      </c>
      <c r="R349" s="48">
        <f>IFERROR(INDEX(Utsläppsfaktorer!H:H,MATCH(CONCATENATE($J$1,$J$11,$J349),Utsläppsfaktorer!$A:$A,0)),"-")</f>
        <v>2.7373287818043535E-2</v>
      </c>
      <c r="S349" s="47"/>
      <c r="T349" s="47"/>
      <c r="U349" s="47"/>
      <c r="V349" s="49" t="str">
        <f t="shared" si="48"/>
        <v/>
      </c>
      <c r="W349" s="48" t="s">
        <v>45</v>
      </c>
      <c r="X349" s="50" t="str">
        <f>Data!T340</f>
        <v>-</v>
      </c>
      <c r="Y349" s="50" t="str">
        <f>Data!U340</f>
        <v>-</v>
      </c>
      <c r="Z349" s="50" t="str">
        <f>Data!V340</f>
        <v>-</v>
      </c>
    </row>
    <row r="350" spans="1:26" ht="15" hidden="1" customHeight="1" outlineLevel="2">
      <c r="A350" s="46" t="s">
        <v>44</v>
      </c>
      <c r="B350" s="46">
        <f>INDEX('Listor_utökad spend'!$C$2:$C$7,MATCH('Input-inköpta varor o tjänster'!$K$13,LFUindelning,0))</f>
        <v>123</v>
      </c>
      <c r="C350" s="36">
        <f t="shared" si="42"/>
        <v>3</v>
      </c>
      <c r="D350" s="46" t="b">
        <f t="shared" si="43"/>
        <v>1</v>
      </c>
      <c r="E350" s="46" t="str">
        <f t="shared" si="44"/>
        <v>8</v>
      </c>
      <c r="F350" s="46" t="str">
        <f t="shared" si="45"/>
        <v>8.4</v>
      </c>
      <c r="G350" s="46" t="str">
        <f t="shared" si="46"/>
        <v>8.4.3</v>
      </c>
      <c r="I350" s="20">
        <f t="shared" si="47"/>
        <v>-1</v>
      </c>
      <c r="J350" s="52" t="s">
        <v>365</v>
      </c>
      <c r="K350" s="47"/>
      <c r="L350" s="47"/>
      <c r="M350" s="47"/>
      <c r="O350" s="48" t="str">
        <f>IFERROR(INDEX(Utsläppsfaktorer!E:E,MATCH(CONCATENATE($J$1,$J$11,$J350),Utsläppsfaktorer!$A:$A,0)),"-")</f>
        <v>kg CO2e/SEK</v>
      </c>
      <c r="P350" s="48">
        <f>IFERROR(INDEX(Utsläppsfaktorer!F:F,MATCH(CONCATENATE($J$1,$J$11,$J350),Utsläppsfaktorer!$A:$A,0)),"-")</f>
        <v>0</v>
      </c>
      <c r="Q350" s="48">
        <f>IFERROR(INDEX(Utsläppsfaktorer!G:G,MATCH(CONCATENATE($J$1,$J$11,$J350),Utsläppsfaktorer!$A:$A,0)),"-")</f>
        <v>0</v>
      </c>
      <c r="R350" s="48">
        <f>IFERROR(INDEX(Utsläppsfaktorer!H:H,MATCH(CONCATENATE($J$1,$J$11,$J350),Utsläppsfaktorer!$A:$A,0)),"-")</f>
        <v>0.26170070439797216</v>
      </c>
      <c r="S350" s="47"/>
      <c r="T350" s="47"/>
      <c r="U350" s="47"/>
      <c r="V350" s="49" t="str">
        <f t="shared" si="48"/>
        <v/>
      </c>
      <c r="W350" s="48" t="s">
        <v>45</v>
      </c>
      <c r="X350" s="50" t="str">
        <f>Data!T341</f>
        <v>-</v>
      </c>
      <c r="Y350" s="50" t="str">
        <f>Data!U341</f>
        <v>-</v>
      </c>
      <c r="Z350" s="50" t="str">
        <f>Data!V341</f>
        <v>-</v>
      </c>
    </row>
    <row r="351" spans="1:26" ht="15" hidden="1" customHeight="1" outlineLevel="2">
      <c r="A351" s="46" t="s">
        <v>44</v>
      </c>
      <c r="B351" s="46">
        <f>INDEX('Listor_utökad spend'!$C$2:$C$7,MATCH('Input-inköpta varor o tjänster'!$K$13,LFUindelning,0))</f>
        <v>123</v>
      </c>
      <c r="C351" s="36">
        <f t="shared" si="42"/>
        <v>3</v>
      </c>
      <c r="D351" s="46" t="b">
        <f t="shared" si="43"/>
        <v>1</v>
      </c>
      <c r="E351" s="46" t="str">
        <f t="shared" si="44"/>
        <v>8</v>
      </c>
      <c r="F351" s="46" t="str">
        <f t="shared" si="45"/>
        <v>8.4</v>
      </c>
      <c r="G351" s="46" t="str">
        <f t="shared" si="46"/>
        <v>8.4.99</v>
      </c>
      <c r="I351" s="20">
        <f t="shared" si="47"/>
        <v>-1</v>
      </c>
      <c r="J351" s="52" t="s">
        <v>366</v>
      </c>
      <c r="K351" s="47"/>
      <c r="L351" s="47"/>
      <c r="M351" s="47"/>
      <c r="O351" s="48" t="str">
        <f>IFERROR(INDEX(Utsläppsfaktorer!E:E,MATCH(CONCATENATE($J$1,$J$11,$J351),Utsläppsfaktorer!$A:$A,0)),"-")</f>
        <v>kg CO2e/SEK</v>
      </c>
      <c r="P351" s="48">
        <f>IFERROR(INDEX(Utsläppsfaktorer!F:F,MATCH(CONCATENATE($J$1,$J$11,$J351),Utsläppsfaktorer!$A:$A,0)),"-")</f>
        <v>0</v>
      </c>
      <c r="Q351" s="48">
        <f>IFERROR(INDEX(Utsläppsfaktorer!G:G,MATCH(CONCATENATE($J$1,$J$11,$J351),Utsläppsfaktorer!$A:$A,0)),"-")</f>
        <v>0</v>
      </c>
      <c r="R351" s="48">
        <f>IFERROR(INDEX(Utsläppsfaktorer!H:H,MATCH(CONCATENATE($J$1,$J$11,$J351),Utsläppsfaktorer!$A:$A,0)),"-")</f>
        <v>2.7373287818043535E-2</v>
      </c>
      <c r="S351" s="47"/>
      <c r="T351" s="47"/>
      <c r="U351" s="47"/>
      <c r="V351" s="49" t="str">
        <f t="shared" si="48"/>
        <v/>
      </c>
      <c r="W351" s="48" t="s">
        <v>45</v>
      </c>
      <c r="X351" s="50" t="str">
        <f>Data!T342</f>
        <v>-</v>
      </c>
      <c r="Y351" s="50" t="str">
        <f>Data!U342</f>
        <v>-</v>
      </c>
      <c r="Z351" s="50" t="str">
        <f>Data!V342</f>
        <v>-</v>
      </c>
    </row>
    <row r="352" spans="1:26" ht="15" hidden="1" customHeight="1" outlineLevel="1">
      <c r="A352" s="46" t="s">
        <v>44</v>
      </c>
      <c r="B352" s="46">
        <f>INDEX('Listor_utökad spend'!$C$2:$C$7,MATCH('Input-inköpta varor o tjänster'!$K$13,LFUindelning,0))</f>
        <v>123</v>
      </c>
      <c r="C352" s="36">
        <f t="shared" si="42"/>
        <v>2</v>
      </c>
      <c r="D352" s="46" t="b">
        <f t="shared" si="43"/>
        <v>1</v>
      </c>
      <c r="E352" s="46" t="str">
        <f t="shared" si="44"/>
        <v>8</v>
      </c>
      <c r="F352" s="46" t="str">
        <f t="shared" si="45"/>
        <v>8.9</v>
      </c>
      <c r="G352" s="46" t="str">
        <f t="shared" si="46"/>
        <v>8.9</v>
      </c>
      <c r="I352" s="20">
        <f t="shared" si="47"/>
        <v>-1</v>
      </c>
      <c r="J352" s="51" t="s">
        <v>367</v>
      </c>
      <c r="K352" s="47"/>
      <c r="L352" s="47"/>
      <c r="M352" s="47"/>
      <c r="O352" s="48" t="str">
        <f>IFERROR(INDEX(Utsläppsfaktorer!E:E,MATCH(CONCATENATE($J$1,$J$11,$J352),Utsläppsfaktorer!$A:$A,0)),"-")</f>
        <v>kg CO2e/SEK</v>
      </c>
      <c r="P352" s="48">
        <f>IFERROR(INDEX(Utsläppsfaktorer!F:F,MATCH(CONCATENATE($J$1,$J$11,$J352),Utsläppsfaktorer!$A:$A,0)),"-")</f>
        <v>0</v>
      </c>
      <c r="Q352" s="48">
        <f>IFERROR(INDEX(Utsläppsfaktorer!G:G,MATCH(CONCATENATE($J$1,$J$11,$J352),Utsläppsfaktorer!$A:$A,0)),"-")</f>
        <v>0</v>
      </c>
      <c r="R352" s="48">
        <f>IFERROR(INDEX(Utsläppsfaktorer!H:H,MATCH(CONCATENATE($J$1,$J$11,$J352),Utsläppsfaktorer!$A:$A,0)),"-")</f>
        <v>5.3580579380120069E-3</v>
      </c>
      <c r="S352" s="47"/>
      <c r="T352" s="47"/>
      <c r="U352" s="47"/>
      <c r="V352" s="49" t="str">
        <f t="shared" si="48"/>
        <v/>
      </c>
      <c r="W352" s="48" t="s">
        <v>45</v>
      </c>
      <c r="X352" s="50" t="str">
        <f>Data!T343</f>
        <v>-</v>
      </c>
      <c r="Y352" s="50" t="str">
        <f>Data!U343</f>
        <v>-</v>
      </c>
      <c r="Z352" s="50" t="str">
        <f>Data!V343</f>
        <v>-</v>
      </c>
    </row>
    <row r="353" spans="1:26" ht="15" hidden="1" customHeight="1" outlineLevel="1">
      <c r="A353" s="46" t="s">
        <v>44</v>
      </c>
      <c r="B353" s="46">
        <f>INDEX('Listor_utökad spend'!$C$2:$C$7,MATCH('Input-inköpta varor o tjänster'!$K$13,LFUindelning,0))</f>
        <v>123</v>
      </c>
      <c r="C353" s="36">
        <f t="shared" si="42"/>
        <v>0</v>
      </c>
      <c r="D353" s="46" t="b">
        <f t="shared" si="43"/>
        <v>0</v>
      </c>
      <c r="E353" s="46" t="str">
        <f t="shared" si="44"/>
        <v/>
      </c>
      <c r="F353" s="46" t="str">
        <f t="shared" si="45"/>
        <v/>
      </c>
      <c r="G353" s="46" t="str">
        <f t="shared" si="46"/>
        <v/>
      </c>
      <c r="I353" s="20"/>
      <c r="J353" s="52"/>
      <c r="K353" s="47"/>
      <c r="L353" s="47"/>
      <c r="M353" s="47"/>
      <c r="O353" s="48" t="str">
        <f>IFERROR(INDEX(Utsläppsfaktorer!E:E,MATCH(CONCATENATE($J$1,$J$11,$J353),Utsläppsfaktorer!$A:$A,0)),"-")</f>
        <v>-</v>
      </c>
      <c r="P353" s="48" t="str">
        <f>IFERROR(INDEX(Utsläppsfaktorer!F:F,MATCH(CONCATENATE($J$1,$J$11,$J353),Utsläppsfaktorer!$A:$A,0)),"-")</f>
        <v>-</v>
      </c>
      <c r="Q353" s="48" t="str">
        <f>IFERROR(INDEX(Utsläppsfaktorer!G:G,MATCH(CONCATENATE($J$1,$J$11,$J353),Utsläppsfaktorer!$A:$A,0)),"-")</f>
        <v>-</v>
      </c>
      <c r="R353" s="48" t="str">
        <f>IFERROR(INDEX(Utsläppsfaktorer!H:H,MATCH(CONCATENATE($J$1,$J$11,$J353),Utsläppsfaktorer!$A:$A,0)),"-")</f>
        <v>-</v>
      </c>
      <c r="S353" s="47"/>
      <c r="T353" s="47"/>
      <c r="U353" s="47"/>
      <c r="V353" s="49" t="str">
        <f t="shared" si="48"/>
        <v/>
      </c>
      <c r="W353" s="48" t="s">
        <v>45</v>
      </c>
      <c r="X353" s="50" t="str">
        <f>Data!T344</f>
        <v>-</v>
      </c>
      <c r="Y353" s="50" t="str">
        <f>Data!U344</f>
        <v>-</v>
      </c>
      <c r="Z353" s="50" t="str">
        <f>Data!V344</f>
        <v>-</v>
      </c>
    </row>
    <row r="354" spans="1:26" ht="15" customHeight="1" collapsed="1">
      <c r="A354" s="46" t="s">
        <v>44</v>
      </c>
      <c r="B354" s="46">
        <f>INDEX('Listor_utökad spend'!$C$2:$C$7,MATCH('Input-inköpta varor o tjänster'!$K$13,LFUindelning,0))</f>
        <v>123</v>
      </c>
      <c r="C354" s="36">
        <f t="shared" si="42"/>
        <v>1</v>
      </c>
      <c r="D354" s="46" t="b">
        <f t="shared" si="43"/>
        <v>1</v>
      </c>
      <c r="E354" s="46" t="str">
        <f t="shared" si="44"/>
        <v>9</v>
      </c>
      <c r="F354" s="46" t="str">
        <f t="shared" si="45"/>
        <v>9</v>
      </c>
      <c r="G354" s="46" t="str">
        <f t="shared" si="46"/>
        <v>9</v>
      </c>
      <c r="I354" s="20">
        <f t="shared" si="47"/>
        <v>-1</v>
      </c>
      <c r="J354" s="38" t="s">
        <v>10</v>
      </c>
      <c r="K354" s="47"/>
      <c r="L354" s="47"/>
      <c r="M354" s="47"/>
      <c r="O354" s="48" t="str">
        <f>IFERROR(INDEX(Utsläppsfaktorer!E:E,MATCH(CONCATENATE($J$1,$J$11,$J354),Utsläppsfaktorer!$A:$A,0)),"-")</f>
        <v>kg CO2e/SEK</v>
      </c>
      <c r="P354" s="48">
        <f>IFERROR(INDEX(Utsläppsfaktorer!F:F,MATCH(CONCATENATE($J$1,$J$11,$J354),Utsläppsfaktorer!$A:$A,0)),"-")</f>
        <v>0</v>
      </c>
      <c r="Q354" s="48">
        <f>IFERROR(INDEX(Utsläppsfaktorer!G:G,MATCH(CONCATENATE($J$1,$J$11,$J354),Utsläppsfaktorer!$A:$A,0)),"-")</f>
        <v>0</v>
      </c>
      <c r="R354" s="48">
        <f>IFERROR(INDEX(Utsläppsfaktorer!H:H,MATCH(CONCATENATE($J$1,$J$11,$J354),Utsläppsfaktorer!$A:$A,0)),"-")</f>
        <v>5.3580579380120147E-3</v>
      </c>
      <c r="S354" s="47"/>
      <c r="T354" s="47"/>
      <c r="U354" s="47"/>
      <c r="V354" s="49" t="str">
        <f t="shared" si="48"/>
        <v/>
      </c>
      <c r="W354" s="48" t="s">
        <v>45</v>
      </c>
      <c r="X354" s="50" t="str">
        <f>Data!T345</f>
        <v>-</v>
      </c>
      <c r="Y354" s="50" t="str">
        <f>Data!U345</f>
        <v>-</v>
      </c>
      <c r="Z354" s="50" t="str">
        <f>Data!V345</f>
        <v>-</v>
      </c>
    </row>
    <row r="355" spans="1:26" ht="15" hidden="1" customHeight="1" outlineLevel="1">
      <c r="A355" s="46" t="s">
        <v>44</v>
      </c>
      <c r="B355" s="46">
        <f>INDEX('Listor_utökad spend'!$C$2:$C$7,MATCH('Input-inköpta varor o tjänster'!$K$13,LFUindelning,0))</f>
        <v>123</v>
      </c>
      <c r="C355" s="36">
        <f t="shared" si="42"/>
        <v>2</v>
      </c>
      <c r="D355" s="46" t="b">
        <f t="shared" si="43"/>
        <v>1</v>
      </c>
      <c r="E355" s="46" t="str">
        <f t="shared" si="44"/>
        <v>9</v>
      </c>
      <c r="F355" s="46" t="str">
        <f t="shared" si="45"/>
        <v>9.1</v>
      </c>
      <c r="G355" s="46" t="str">
        <f t="shared" si="46"/>
        <v>9.1</v>
      </c>
      <c r="I355" s="20">
        <f t="shared" si="47"/>
        <v>-1</v>
      </c>
      <c r="J355" s="51" t="s">
        <v>368</v>
      </c>
      <c r="K355" s="47"/>
      <c r="L355" s="47"/>
      <c r="M355" s="47"/>
      <c r="O355" s="48" t="str">
        <f>IFERROR(INDEX(Utsläppsfaktorer!E:E,MATCH(CONCATENATE($J$1,$J$11,$J355),Utsläppsfaktorer!$A:$A,0)),"-")</f>
        <v>kg CO2e/SEK</v>
      </c>
      <c r="P355" s="48">
        <f>IFERROR(INDEX(Utsläppsfaktorer!F:F,MATCH(CONCATENATE($J$1,$J$11,$J355),Utsläppsfaktorer!$A:$A,0)),"-")</f>
        <v>0</v>
      </c>
      <c r="Q355" s="48">
        <f>IFERROR(INDEX(Utsläppsfaktorer!G:G,MATCH(CONCATENATE($J$1,$J$11,$J355),Utsläppsfaktorer!$A:$A,0)),"-")</f>
        <v>0</v>
      </c>
      <c r="R355" s="48">
        <f>IFERROR(INDEX(Utsläppsfaktorer!H:H,MATCH(CONCATENATE($J$1,$J$11,$J355),Utsläppsfaktorer!$A:$A,0)),"-")</f>
        <v>5.3580579380120069E-3</v>
      </c>
      <c r="S355" s="47"/>
      <c r="T355" s="47"/>
      <c r="U355" s="47"/>
      <c r="V355" s="49" t="str">
        <f t="shared" si="48"/>
        <v/>
      </c>
      <c r="W355" s="48" t="s">
        <v>45</v>
      </c>
      <c r="X355" s="50" t="str">
        <f>Data!T346</f>
        <v>-</v>
      </c>
      <c r="Y355" s="50" t="str">
        <f>Data!U346</f>
        <v>-</v>
      </c>
      <c r="Z355" s="50" t="str">
        <f>Data!V346</f>
        <v>-</v>
      </c>
    </row>
    <row r="356" spans="1:26" ht="31.5" hidden="1" customHeight="1" outlineLevel="2">
      <c r="A356" s="46" t="s">
        <v>44</v>
      </c>
      <c r="B356" s="46">
        <f>INDEX('Listor_utökad spend'!$C$2:$C$7,MATCH('Input-inköpta varor o tjänster'!$K$13,LFUindelning,0))</f>
        <v>123</v>
      </c>
      <c r="C356" s="36">
        <f t="shared" si="42"/>
        <v>3</v>
      </c>
      <c r="D356" s="46" t="b">
        <f t="shared" si="43"/>
        <v>1</v>
      </c>
      <c r="E356" s="46" t="str">
        <f t="shared" si="44"/>
        <v>9</v>
      </c>
      <c r="F356" s="46" t="str">
        <f t="shared" si="45"/>
        <v>9.1</v>
      </c>
      <c r="G356" s="46" t="str">
        <f t="shared" si="46"/>
        <v>9.1.1</v>
      </c>
      <c r="I356" s="20">
        <f t="shared" si="47"/>
        <v>-1</v>
      </c>
      <c r="J356" s="53" t="s">
        <v>369</v>
      </c>
      <c r="K356" s="47"/>
      <c r="L356" s="47"/>
      <c r="M356" s="47"/>
      <c r="O356" s="48" t="str">
        <f>IFERROR(INDEX(Utsläppsfaktorer!E:E,MATCH(CONCATENATE($J$1,$J$11,$J356),Utsläppsfaktorer!$A:$A,0)),"-")</f>
        <v>kg CO2e/SEK</v>
      </c>
      <c r="P356" s="48">
        <f>IFERROR(INDEX(Utsläppsfaktorer!F:F,MATCH(CONCATENATE($J$1,$J$11,$J356),Utsläppsfaktorer!$A:$A,0)),"-")</f>
        <v>0</v>
      </c>
      <c r="Q356" s="48">
        <f>IFERROR(INDEX(Utsläppsfaktorer!G:G,MATCH(CONCATENATE($J$1,$J$11,$J356),Utsläppsfaktorer!$A:$A,0)),"-")</f>
        <v>0</v>
      </c>
      <c r="R356" s="48">
        <f>IFERROR(INDEX(Utsläppsfaktorer!H:H,MATCH(CONCATENATE($J$1,$J$11,$J356),Utsläppsfaktorer!$A:$A,0)),"-")</f>
        <v>5.3580579380120069E-3</v>
      </c>
      <c r="S356" s="47"/>
      <c r="T356" s="47"/>
      <c r="U356" s="47"/>
      <c r="V356" s="49" t="str">
        <f t="shared" si="48"/>
        <v/>
      </c>
      <c r="W356" s="48" t="s">
        <v>45</v>
      </c>
      <c r="X356" s="50" t="str">
        <f>Data!T347</f>
        <v>-</v>
      </c>
      <c r="Y356" s="50" t="str">
        <f>Data!U347</f>
        <v>-</v>
      </c>
      <c r="Z356" s="50" t="str">
        <f>Data!V347</f>
        <v>-</v>
      </c>
    </row>
    <row r="357" spans="1:26" ht="15" hidden="1" customHeight="1" outlineLevel="1">
      <c r="A357" s="46" t="s">
        <v>44</v>
      </c>
      <c r="B357" s="46">
        <f>INDEX('Listor_utökad spend'!$C$2:$C$7,MATCH('Input-inköpta varor o tjänster'!$K$13,LFUindelning,0))</f>
        <v>123</v>
      </c>
      <c r="C357" s="36">
        <f t="shared" si="42"/>
        <v>2</v>
      </c>
      <c r="D357" s="46" t="b">
        <f t="shared" si="43"/>
        <v>1</v>
      </c>
      <c r="E357" s="46" t="str">
        <f t="shared" si="44"/>
        <v>9</v>
      </c>
      <c r="F357" s="46" t="str">
        <f t="shared" si="45"/>
        <v>9.2</v>
      </c>
      <c r="G357" s="46" t="str">
        <f t="shared" si="46"/>
        <v>9.2</v>
      </c>
      <c r="I357" s="20">
        <f t="shared" si="47"/>
        <v>-1</v>
      </c>
      <c r="J357" s="51" t="s">
        <v>370</v>
      </c>
      <c r="K357" s="47"/>
      <c r="L357" s="47"/>
      <c r="M357" s="47"/>
      <c r="O357" s="48" t="str">
        <f>IFERROR(INDEX(Utsläppsfaktorer!E:E,MATCH(CONCATENATE($J$1,$J$11,$J357),Utsläppsfaktorer!$A:$A,0)),"-")</f>
        <v>kg CO2e/SEK</v>
      </c>
      <c r="P357" s="48">
        <f>IFERROR(INDEX(Utsläppsfaktorer!F:F,MATCH(CONCATENATE($J$1,$J$11,$J357),Utsläppsfaktorer!$A:$A,0)),"-")</f>
        <v>0</v>
      </c>
      <c r="Q357" s="48">
        <f>IFERROR(INDEX(Utsläppsfaktorer!G:G,MATCH(CONCATENATE($J$1,$J$11,$J357),Utsläppsfaktorer!$A:$A,0)),"-")</f>
        <v>0</v>
      </c>
      <c r="R357" s="48">
        <f>IFERROR(INDEX(Utsläppsfaktorer!H:H,MATCH(CONCATENATE($J$1,$J$11,$J357),Utsläppsfaktorer!$A:$A,0)),"-")</f>
        <v>5.3580579380120069E-3</v>
      </c>
      <c r="S357" s="47"/>
      <c r="T357" s="47"/>
      <c r="U357" s="47"/>
      <c r="V357" s="49" t="str">
        <f t="shared" si="48"/>
        <v/>
      </c>
      <c r="W357" s="48" t="s">
        <v>45</v>
      </c>
      <c r="X357" s="50" t="str">
        <f>Data!T348</f>
        <v>-</v>
      </c>
      <c r="Y357" s="50" t="str">
        <f>Data!U348</f>
        <v>-</v>
      </c>
      <c r="Z357" s="50" t="str">
        <f>Data!V348</f>
        <v>-</v>
      </c>
    </row>
    <row r="358" spans="1:26" ht="15" hidden="1" customHeight="1" outlineLevel="2">
      <c r="A358" s="46" t="s">
        <v>44</v>
      </c>
      <c r="B358" s="46">
        <f>INDEX('Listor_utökad spend'!$C$2:$C$7,MATCH('Input-inköpta varor o tjänster'!$K$13,LFUindelning,0))</f>
        <v>123</v>
      </c>
      <c r="C358" s="36">
        <f t="shared" si="42"/>
        <v>3</v>
      </c>
      <c r="D358" s="46" t="b">
        <f t="shared" si="43"/>
        <v>1</v>
      </c>
      <c r="E358" s="46" t="str">
        <f t="shared" si="44"/>
        <v>9</v>
      </c>
      <c r="F358" s="46" t="str">
        <f t="shared" si="45"/>
        <v>9.2</v>
      </c>
      <c r="G358" s="46" t="str">
        <f t="shared" si="46"/>
        <v>9.2.1</v>
      </c>
      <c r="I358" s="20">
        <f t="shared" si="47"/>
        <v>-1</v>
      </c>
      <c r="J358" s="52" t="s">
        <v>371</v>
      </c>
      <c r="K358" s="47"/>
      <c r="L358" s="47"/>
      <c r="M358" s="47"/>
      <c r="O358" s="48" t="str">
        <f>IFERROR(INDEX(Utsläppsfaktorer!E:E,MATCH(CONCATENATE($J$1,$J$11,$J358),Utsläppsfaktorer!$A:$A,0)),"-")</f>
        <v>kg CO2e/SEK</v>
      </c>
      <c r="P358" s="48">
        <f>IFERROR(INDEX(Utsläppsfaktorer!F:F,MATCH(CONCATENATE($J$1,$J$11,$J358),Utsläppsfaktorer!$A:$A,0)),"-")</f>
        <v>0</v>
      </c>
      <c r="Q358" s="48">
        <f>IFERROR(INDEX(Utsläppsfaktorer!G:G,MATCH(CONCATENATE($J$1,$J$11,$J358),Utsläppsfaktorer!$A:$A,0)),"-")</f>
        <v>0</v>
      </c>
      <c r="R358" s="48">
        <f>IFERROR(INDEX(Utsläppsfaktorer!H:H,MATCH(CONCATENATE($J$1,$J$11,$J358),Utsläppsfaktorer!$A:$A,0)),"-")</f>
        <v>5.3580579380120069E-3</v>
      </c>
      <c r="S358" s="47"/>
      <c r="T358" s="47"/>
      <c r="U358" s="47"/>
      <c r="V358" s="49" t="str">
        <f t="shared" si="48"/>
        <v/>
      </c>
      <c r="W358" s="48" t="s">
        <v>45</v>
      </c>
      <c r="X358" s="50" t="str">
        <f>Data!T349</f>
        <v>-</v>
      </c>
      <c r="Y358" s="50" t="str">
        <f>Data!U349</f>
        <v>-</v>
      </c>
      <c r="Z358" s="50" t="str">
        <f>Data!V349</f>
        <v>-</v>
      </c>
    </row>
    <row r="359" spans="1:26" ht="15" hidden="1" customHeight="1" outlineLevel="2">
      <c r="A359" s="46" t="s">
        <v>44</v>
      </c>
      <c r="B359" s="46">
        <f>INDEX('Listor_utökad spend'!$C$2:$C$7,MATCH('Input-inköpta varor o tjänster'!$K$13,LFUindelning,0))</f>
        <v>123</v>
      </c>
      <c r="C359" s="36">
        <f t="shared" si="42"/>
        <v>3</v>
      </c>
      <c r="D359" s="46" t="b">
        <f t="shared" si="43"/>
        <v>1</v>
      </c>
      <c r="E359" s="46" t="str">
        <f t="shared" si="44"/>
        <v>9</v>
      </c>
      <c r="F359" s="46" t="str">
        <f t="shared" si="45"/>
        <v>9.2</v>
      </c>
      <c r="G359" s="46" t="str">
        <f t="shared" si="46"/>
        <v>9.2.2</v>
      </c>
      <c r="I359" s="20">
        <f t="shared" si="47"/>
        <v>-1</v>
      </c>
      <c r="J359" s="52" t="s">
        <v>372</v>
      </c>
      <c r="K359" s="47"/>
      <c r="L359" s="47"/>
      <c r="M359" s="47"/>
      <c r="O359" s="48" t="str">
        <f>IFERROR(INDEX(Utsläppsfaktorer!E:E,MATCH(CONCATENATE($J$1,$J$11,$J359),Utsläppsfaktorer!$A:$A,0)),"-")</f>
        <v>kg CO2e/SEK</v>
      </c>
      <c r="P359" s="48">
        <f>IFERROR(INDEX(Utsläppsfaktorer!F:F,MATCH(CONCATENATE($J$1,$J$11,$J359),Utsläppsfaktorer!$A:$A,0)),"-")</f>
        <v>0</v>
      </c>
      <c r="Q359" s="48">
        <f>IFERROR(INDEX(Utsläppsfaktorer!G:G,MATCH(CONCATENATE($J$1,$J$11,$J359),Utsläppsfaktorer!$A:$A,0)),"-")</f>
        <v>0</v>
      </c>
      <c r="R359" s="48">
        <f>IFERROR(INDEX(Utsläppsfaktorer!H:H,MATCH(CONCATENATE($J$1,$J$11,$J359),Utsläppsfaktorer!$A:$A,0)),"-")</f>
        <v>5.3580579380120069E-3</v>
      </c>
      <c r="S359" s="47"/>
      <c r="T359" s="47"/>
      <c r="U359" s="47"/>
      <c r="V359" s="49" t="str">
        <f t="shared" si="48"/>
        <v/>
      </c>
      <c r="W359" s="48" t="s">
        <v>45</v>
      </c>
      <c r="X359" s="50" t="str">
        <f>Data!T350</f>
        <v>-</v>
      </c>
      <c r="Y359" s="50" t="str">
        <f>Data!U350</f>
        <v>-</v>
      </c>
      <c r="Z359" s="50" t="str">
        <f>Data!V350</f>
        <v>-</v>
      </c>
    </row>
    <row r="360" spans="1:26" ht="15" hidden="1" customHeight="1" outlineLevel="1">
      <c r="A360" s="46" t="s">
        <v>44</v>
      </c>
      <c r="B360" s="46">
        <f>INDEX('Listor_utökad spend'!$C$2:$C$7,MATCH('Input-inköpta varor o tjänster'!$K$13,LFUindelning,0))</f>
        <v>123</v>
      </c>
      <c r="C360" s="36">
        <f t="shared" si="42"/>
        <v>2</v>
      </c>
      <c r="D360" s="46" t="b">
        <f t="shared" si="43"/>
        <v>1</v>
      </c>
      <c r="E360" s="46" t="str">
        <f t="shared" si="44"/>
        <v>9</v>
      </c>
      <c r="F360" s="46" t="str">
        <f t="shared" si="45"/>
        <v>9.3</v>
      </c>
      <c r="G360" s="46" t="str">
        <f t="shared" si="46"/>
        <v>9.3</v>
      </c>
      <c r="I360" s="20">
        <f t="shared" si="47"/>
        <v>-1</v>
      </c>
      <c r="J360" s="51" t="s">
        <v>373</v>
      </c>
      <c r="K360" s="47"/>
      <c r="L360" s="47"/>
      <c r="M360" s="47"/>
      <c r="O360" s="48" t="str">
        <f>IFERROR(INDEX(Utsläppsfaktorer!E:E,MATCH(CONCATENATE($J$1,$J$11,$J360),Utsläppsfaktorer!$A:$A,0)),"-")</f>
        <v>kg CO2e/SEK</v>
      </c>
      <c r="P360" s="48">
        <f>IFERROR(INDEX(Utsläppsfaktorer!F:F,MATCH(CONCATENATE($J$1,$J$11,$J360),Utsläppsfaktorer!$A:$A,0)),"-")</f>
        <v>0</v>
      </c>
      <c r="Q360" s="48">
        <f>IFERROR(INDEX(Utsläppsfaktorer!G:G,MATCH(CONCATENATE($J$1,$J$11,$J360),Utsläppsfaktorer!$A:$A,0)),"-")</f>
        <v>0</v>
      </c>
      <c r="R360" s="48">
        <f>IFERROR(INDEX(Utsläppsfaktorer!H:H,MATCH(CONCATENATE($J$1,$J$11,$J360),Utsläppsfaktorer!$A:$A,0)),"-")</f>
        <v>5.3580579380120069E-3</v>
      </c>
      <c r="S360" s="47"/>
      <c r="T360" s="47"/>
      <c r="U360" s="47"/>
      <c r="V360" s="49" t="str">
        <f t="shared" si="48"/>
        <v/>
      </c>
      <c r="W360" s="48" t="s">
        <v>45</v>
      </c>
      <c r="X360" s="50" t="str">
        <f>Data!T351</f>
        <v>-</v>
      </c>
      <c r="Y360" s="50" t="str">
        <f>Data!U351</f>
        <v>-</v>
      </c>
      <c r="Z360" s="50" t="str">
        <f>Data!V351</f>
        <v>-</v>
      </c>
    </row>
    <row r="361" spans="1:26" ht="16.5" hidden="1" customHeight="1" outlineLevel="2">
      <c r="A361" s="46" t="s">
        <v>44</v>
      </c>
      <c r="B361" s="46">
        <f>INDEX('Listor_utökad spend'!$C$2:$C$7,MATCH('Input-inköpta varor o tjänster'!$K$13,LFUindelning,0))</f>
        <v>123</v>
      </c>
      <c r="C361" s="36">
        <f t="shared" si="42"/>
        <v>3</v>
      </c>
      <c r="D361" s="46" t="b">
        <f t="shared" si="43"/>
        <v>1</v>
      </c>
      <c r="E361" s="46" t="str">
        <f t="shared" si="44"/>
        <v>9</v>
      </c>
      <c r="F361" s="46" t="str">
        <f t="shared" si="45"/>
        <v>9.3</v>
      </c>
      <c r="G361" s="46" t="str">
        <f t="shared" si="46"/>
        <v>9.3.1</v>
      </c>
      <c r="I361" s="20">
        <f t="shared" si="47"/>
        <v>-1</v>
      </c>
      <c r="J361" s="52" t="s">
        <v>374</v>
      </c>
      <c r="K361" s="47"/>
      <c r="L361" s="47"/>
      <c r="M361" s="47"/>
      <c r="O361" s="48" t="str">
        <f>IFERROR(INDEX(Utsläppsfaktorer!E:E,MATCH(CONCATENATE($J$1,$J$11,$J361),Utsläppsfaktorer!$A:$A,0)),"-")</f>
        <v>kg CO2e/SEK</v>
      </c>
      <c r="P361" s="48">
        <f>IFERROR(INDEX(Utsläppsfaktorer!F:F,MATCH(CONCATENATE($J$1,$J$11,$J361),Utsläppsfaktorer!$A:$A,0)),"-")</f>
        <v>0</v>
      </c>
      <c r="Q361" s="48">
        <f>IFERROR(INDEX(Utsläppsfaktorer!G:G,MATCH(CONCATENATE($J$1,$J$11,$J361),Utsläppsfaktorer!$A:$A,0)),"-")</f>
        <v>0</v>
      </c>
      <c r="R361" s="48">
        <f>IFERROR(INDEX(Utsläppsfaktorer!H:H,MATCH(CONCATENATE($J$1,$J$11,$J361),Utsläppsfaktorer!$A:$A,0)),"-")</f>
        <v>5.3580579380120069E-3</v>
      </c>
      <c r="S361" s="47"/>
      <c r="T361" s="47"/>
      <c r="U361" s="47"/>
      <c r="V361" s="49" t="str">
        <f t="shared" si="48"/>
        <v/>
      </c>
      <c r="W361" s="48" t="s">
        <v>45</v>
      </c>
      <c r="X361" s="50" t="str">
        <f>Data!T352</f>
        <v>-</v>
      </c>
      <c r="Y361" s="50" t="str">
        <f>Data!U352</f>
        <v>-</v>
      </c>
      <c r="Z361" s="50" t="str">
        <f>Data!V352</f>
        <v>-</v>
      </c>
    </row>
    <row r="362" spans="1:26" ht="15" hidden="1" customHeight="1" outlineLevel="2">
      <c r="A362" s="46" t="s">
        <v>44</v>
      </c>
      <c r="B362" s="46">
        <f>INDEX('Listor_utökad spend'!$C$2:$C$7,MATCH('Input-inköpta varor o tjänster'!$K$13,LFUindelning,0))</f>
        <v>123</v>
      </c>
      <c r="C362" s="36">
        <f t="shared" si="42"/>
        <v>3</v>
      </c>
      <c r="D362" s="46" t="b">
        <f t="shared" si="43"/>
        <v>1</v>
      </c>
      <c r="E362" s="46" t="str">
        <f t="shared" si="44"/>
        <v>9</v>
      </c>
      <c r="F362" s="46" t="str">
        <f t="shared" si="45"/>
        <v>9.3</v>
      </c>
      <c r="G362" s="46" t="str">
        <f t="shared" si="46"/>
        <v>9.3.2</v>
      </c>
      <c r="I362" s="20">
        <f t="shared" si="47"/>
        <v>-1</v>
      </c>
      <c r="J362" s="52" t="s">
        <v>375</v>
      </c>
      <c r="K362" s="47"/>
      <c r="L362" s="47"/>
      <c r="M362" s="47"/>
      <c r="O362" s="48" t="str">
        <f>IFERROR(INDEX(Utsläppsfaktorer!E:E,MATCH(CONCATENATE($J$1,$J$11,$J362),Utsläppsfaktorer!$A:$A,0)),"-")</f>
        <v>kg CO2e/SEK</v>
      </c>
      <c r="P362" s="48">
        <f>IFERROR(INDEX(Utsläppsfaktorer!F:F,MATCH(CONCATENATE($J$1,$J$11,$J362),Utsläppsfaktorer!$A:$A,0)),"-")</f>
        <v>0</v>
      </c>
      <c r="Q362" s="48">
        <f>IFERROR(INDEX(Utsläppsfaktorer!G:G,MATCH(CONCATENATE($J$1,$J$11,$J362),Utsläppsfaktorer!$A:$A,0)),"-")</f>
        <v>0</v>
      </c>
      <c r="R362" s="48">
        <f>IFERROR(INDEX(Utsläppsfaktorer!H:H,MATCH(CONCATENATE($J$1,$J$11,$J362),Utsläppsfaktorer!$A:$A,0)),"-")</f>
        <v>5.3580579380120069E-3</v>
      </c>
      <c r="S362" s="47"/>
      <c r="T362" s="47"/>
      <c r="U362" s="47"/>
      <c r="V362" s="49" t="str">
        <f t="shared" si="48"/>
        <v/>
      </c>
      <c r="W362" s="48" t="s">
        <v>45</v>
      </c>
      <c r="X362" s="50" t="str">
        <f>Data!T353</f>
        <v>-</v>
      </c>
      <c r="Y362" s="50" t="str">
        <f>Data!U353</f>
        <v>-</v>
      </c>
      <c r="Z362" s="50" t="str">
        <f>Data!V353</f>
        <v>-</v>
      </c>
    </row>
    <row r="363" spans="1:26" ht="15" hidden="1" customHeight="1" outlineLevel="2">
      <c r="A363" s="46" t="s">
        <v>44</v>
      </c>
      <c r="B363" s="46">
        <f>INDEX('Listor_utökad spend'!$C$2:$C$7,MATCH('Input-inköpta varor o tjänster'!$K$13,LFUindelning,0))</f>
        <v>123</v>
      </c>
      <c r="C363" s="36">
        <f t="shared" si="42"/>
        <v>3</v>
      </c>
      <c r="D363" s="46" t="b">
        <f t="shared" si="43"/>
        <v>1</v>
      </c>
      <c r="E363" s="46" t="str">
        <f t="shared" si="44"/>
        <v>9</v>
      </c>
      <c r="F363" s="46" t="str">
        <f t="shared" si="45"/>
        <v>9.3</v>
      </c>
      <c r="G363" s="46" t="str">
        <f t="shared" si="46"/>
        <v>9.3.3</v>
      </c>
      <c r="I363" s="20">
        <f t="shared" si="47"/>
        <v>-1</v>
      </c>
      <c r="J363" s="52" t="s">
        <v>376</v>
      </c>
      <c r="K363" s="47"/>
      <c r="L363" s="47"/>
      <c r="M363" s="47"/>
      <c r="O363" s="48" t="str">
        <f>IFERROR(INDEX(Utsläppsfaktorer!E:E,MATCH(CONCATENATE($J$1,$J$11,$J363),Utsläppsfaktorer!$A:$A,0)),"-")</f>
        <v>kg CO2e/SEK</v>
      </c>
      <c r="P363" s="48">
        <f>IFERROR(INDEX(Utsläppsfaktorer!F:F,MATCH(CONCATENATE($J$1,$J$11,$J363),Utsläppsfaktorer!$A:$A,0)),"-")</f>
        <v>0</v>
      </c>
      <c r="Q363" s="48">
        <f>IFERROR(INDEX(Utsläppsfaktorer!G:G,MATCH(CONCATENATE($J$1,$J$11,$J363),Utsläppsfaktorer!$A:$A,0)),"-")</f>
        <v>0</v>
      </c>
      <c r="R363" s="48">
        <f>IFERROR(INDEX(Utsläppsfaktorer!H:H,MATCH(CONCATENATE($J$1,$J$11,$J363),Utsläppsfaktorer!$A:$A,0)),"-")</f>
        <v>5.3580579380120069E-3</v>
      </c>
      <c r="S363" s="47"/>
      <c r="T363" s="47"/>
      <c r="U363" s="47"/>
      <c r="V363" s="49" t="str">
        <f t="shared" si="48"/>
        <v/>
      </c>
      <c r="W363" s="48" t="s">
        <v>45</v>
      </c>
      <c r="X363" s="50" t="str">
        <f>Data!T354</f>
        <v>-</v>
      </c>
      <c r="Y363" s="50" t="str">
        <f>Data!U354</f>
        <v>-</v>
      </c>
      <c r="Z363" s="50" t="str">
        <f>Data!V354</f>
        <v>-</v>
      </c>
    </row>
    <row r="364" spans="1:26" ht="15" hidden="1" customHeight="1" outlineLevel="2">
      <c r="A364" s="46" t="s">
        <v>44</v>
      </c>
      <c r="B364" s="46">
        <f>INDEX('Listor_utökad spend'!$C$2:$C$7,MATCH('Input-inköpta varor o tjänster'!$K$13,LFUindelning,0))</f>
        <v>123</v>
      </c>
      <c r="C364" s="36">
        <f t="shared" si="42"/>
        <v>3</v>
      </c>
      <c r="D364" s="46" t="b">
        <f t="shared" si="43"/>
        <v>1</v>
      </c>
      <c r="E364" s="46" t="str">
        <f t="shared" si="44"/>
        <v>9</v>
      </c>
      <c r="F364" s="46" t="str">
        <f t="shared" si="45"/>
        <v>9.3</v>
      </c>
      <c r="G364" s="46" t="str">
        <f t="shared" si="46"/>
        <v>9.3.4</v>
      </c>
      <c r="I364" s="20">
        <f t="shared" si="47"/>
        <v>-1</v>
      </c>
      <c r="J364" s="52" t="s">
        <v>377</v>
      </c>
      <c r="K364" s="47"/>
      <c r="L364" s="47"/>
      <c r="M364" s="47"/>
      <c r="O364" s="48" t="str">
        <f>IFERROR(INDEX(Utsläppsfaktorer!E:E,MATCH(CONCATENATE($J$1,$J$11,$J364),Utsläppsfaktorer!$A:$A,0)),"-")</f>
        <v>kg CO2e/SEK</v>
      </c>
      <c r="P364" s="48">
        <f>IFERROR(INDEX(Utsläppsfaktorer!F:F,MATCH(CONCATENATE($J$1,$J$11,$J364),Utsläppsfaktorer!$A:$A,0)),"-")</f>
        <v>0</v>
      </c>
      <c r="Q364" s="48">
        <f>IFERROR(INDEX(Utsläppsfaktorer!G:G,MATCH(CONCATENATE($J$1,$J$11,$J364),Utsläppsfaktorer!$A:$A,0)),"-")</f>
        <v>0</v>
      </c>
      <c r="R364" s="48">
        <f>IFERROR(INDEX(Utsläppsfaktorer!H:H,MATCH(CONCATENATE($J$1,$J$11,$J364),Utsläppsfaktorer!$A:$A,0)),"-")</f>
        <v>5.3580579380120069E-3</v>
      </c>
      <c r="S364" s="47"/>
      <c r="T364" s="47"/>
      <c r="U364" s="47"/>
      <c r="V364" s="49" t="str">
        <f t="shared" si="48"/>
        <v/>
      </c>
      <c r="W364" s="48" t="s">
        <v>45</v>
      </c>
      <c r="X364" s="50" t="str">
        <f>Data!T355</f>
        <v>-</v>
      </c>
      <c r="Y364" s="50" t="str">
        <f>Data!U355</f>
        <v>-</v>
      </c>
      <c r="Z364" s="50" t="str">
        <f>Data!V355</f>
        <v>-</v>
      </c>
    </row>
    <row r="365" spans="1:26" ht="15" hidden="1" customHeight="1" outlineLevel="2">
      <c r="A365" s="46" t="s">
        <v>44</v>
      </c>
      <c r="B365" s="46">
        <f>INDEX('Listor_utökad spend'!$C$2:$C$7,MATCH('Input-inköpta varor o tjänster'!$K$13,LFUindelning,0))</f>
        <v>123</v>
      </c>
      <c r="C365" s="36">
        <f t="shared" si="42"/>
        <v>3</v>
      </c>
      <c r="D365" s="46" t="b">
        <f t="shared" si="43"/>
        <v>1</v>
      </c>
      <c r="E365" s="46" t="str">
        <f t="shared" si="44"/>
        <v>9</v>
      </c>
      <c r="F365" s="46" t="str">
        <f t="shared" si="45"/>
        <v>9.3</v>
      </c>
      <c r="G365" s="46" t="str">
        <f t="shared" si="46"/>
        <v>9.3.5</v>
      </c>
      <c r="I365" s="20">
        <f t="shared" si="47"/>
        <v>-1</v>
      </c>
      <c r="J365" s="52" t="s">
        <v>378</v>
      </c>
      <c r="K365" s="47"/>
      <c r="L365" s="47"/>
      <c r="M365" s="47"/>
      <c r="O365" s="48" t="str">
        <f>IFERROR(INDEX(Utsläppsfaktorer!E:E,MATCH(CONCATENATE($J$1,$J$11,$J365),Utsläppsfaktorer!$A:$A,0)),"-")</f>
        <v>kg CO2e/SEK</v>
      </c>
      <c r="P365" s="48">
        <f>IFERROR(INDEX(Utsläppsfaktorer!F:F,MATCH(CONCATENATE($J$1,$J$11,$J365),Utsläppsfaktorer!$A:$A,0)),"-")</f>
        <v>0</v>
      </c>
      <c r="Q365" s="48">
        <f>IFERROR(INDEX(Utsläppsfaktorer!G:G,MATCH(CONCATENATE($J$1,$J$11,$J365),Utsläppsfaktorer!$A:$A,0)),"-")</f>
        <v>0</v>
      </c>
      <c r="R365" s="48">
        <f>IFERROR(INDEX(Utsläppsfaktorer!H:H,MATCH(CONCATENATE($J$1,$J$11,$J365),Utsläppsfaktorer!$A:$A,0)),"-")</f>
        <v>5.3580579380120069E-3</v>
      </c>
      <c r="S365" s="47"/>
      <c r="T365" s="47"/>
      <c r="U365" s="47"/>
      <c r="V365" s="49" t="str">
        <f t="shared" si="48"/>
        <v/>
      </c>
      <c r="W365" s="48" t="s">
        <v>45</v>
      </c>
      <c r="X365" s="50" t="str">
        <f>Data!T356</f>
        <v>-</v>
      </c>
      <c r="Y365" s="50" t="str">
        <f>Data!U356</f>
        <v>-</v>
      </c>
      <c r="Z365" s="50" t="str">
        <f>Data!V356</f>
        <v>-</v>
      </c>
    </row>
    <row r="366" spans="1:26" ht="15" hidden="1" customHeight="1" outlineLevel="2">
      <c r="A366" s="46" t="s">
        <v>44</v>
      </c>
      <c r="B366" s="46">
        <f>INDEX('Listor_utökad spend'!$C$2:$C$7,MATCH('Input-inköpta varor o tjänster'!$K$13,LFUindelning,0))</f>
        <v>123</v>
      </c>
      <c r="C366" s="36">
        <f t="shared" si="42"/>
        <v>3</v>
      </c>
      <c r="D366" s="46" t="b">
        <f t="shared" si="43"/>
        <v>1</v>
      </c>
      <c r="E366" s="46" t="str">
        <f t="shared" si="44"/>
        <v>9</v>
      </c>
      <c r="F366" s="46" t="str">
        <f t="shared" si="45"/>
        <v>9.3</v>
      </c>
      <c r="G366" s="46" t="str">
        <f t="shared" si="46"/>
        <v>9.3.6</v>
      </c>
      <c r="I366" s="20">
        <f t="shared" si="47"/>
        <v>-1</v>
      </c>
      <c r="J366" s="52" t="s">
        <v>379</v>
      </c>
      <c r="K366" s="47"/>
      <c r="L366" s="47"/>
      <c r="M366" s="47"/>
      <c r="O366" s="48" t="str">
        <f>IFERROR(INDEX(Utsläppsfaktorer!E:E,MATCH(CONCATENATE($J$1,$J$11,$J366),Utsläppsfaktorer!$A:$A,0)),"-")</f>
        <v>kg CO2e/SEK</v>
      </c>
      <c r="P366" s="48">
        <f>IFERROR(INDEX(Utsläppsfaktorer!F:F,MATCH(CONCATENATE($J$1,$J$11,$J366),Utsläppsfaktorer!$A:$A,0)),"-")</f>
        <v>0</v>
      </c>
      <c r="Q366" s="48">
        <f>IFERROR(INDEX(Utsläppsfaktorer!G:G,MATCH(CONCATENATE($J$1,$J$11,$J366),Utsläppsfaktorer!$A:$A,0)),"-")</f>
        <v>0</v>
      </c>
      <c r="R366" s="48">
        <f>IFERROR(INDEX(Utsläppsfaktorer!H:H,MATCH(CONCATENATE($J$1,$J$11,$J366),Utsläppsfaktorer!$A:$A,0)),"-")</f>
        <v>5.3580579380120069E-3</v>
      </c>
      <c r="S366" s="47"/>
      <c r="T366" s="47"/>
      <c r="U366" s="47"/>
      <c r="V366" s="49" t="str">
        <f t="shared" si="48"/>
        <v/>
      </c>
      <c r="W366" s="48" t="s">
        <v>45</v>
      </c>
      <c r="X366" s="50" t="str">
        <f>Data!T357</f>
        <v>-</v>
      </c>
      <c r="Y366" s="50" t="str">
        <f>Data!U357</f>
        <v>-</v>
      </c>
      <c r="Z366" s="50" t="str">
        <f>Data!V357</f>
        <v>-</v>
      </c>
    </row>
    <row r="367" spans="1:26" ht="15" hidden="1" customHeight="1" outlineLevel="2">
      <c r="A367" s="46" t="s">
        <v>44</v>
      </c>
      <c r="B367" s="46">
        <f>INDEX('Listor_utökad spend'!$C$2:$C$7,MATCH('Input-inköpta varor o tjänster'!$K$13,LFUindelning,0))</f>
        <v>123</v>
      </c>
      <c r="C367" s="36">
        <f t="shared" si="42"/>
        <v>3</v>
      </c>
      <c r="D367" s="46" t="b">
        <f t="shared" si="43"/>
        <v>1</v>
      </c>
      <c r="E367" s="46" t="str">
        <f t="shared" si="44"/>
        <v>9</v>
      </c>
      <c r="F367" s="46" t="str">
        <f t="shared" si="45"/>
        <v>9.3</v>
      </c>
      <c r="G367" s="46" t="str">
        <f t="shared" si="46"/>
        <v>9.3.7</v>
      </c>
      <c r="I367" s="20">
        <f t="shared" si="47"/>
        <v>-1</v>
      </c>
      <c r="J367" s="52" t="s">
        <v>380</v>
      </c>
      <c r="K367" s="47"/>
      <c r="L367" s="47"/>
      <c r="M367" s="47"/>
      <c r="O367" s="48" t="str">
        <f>IFERROR(INDEX(Utsläppsfaktorer!E:E,MATCH(CONCATENATE($J$1,$J$11,$J367),Utsläppsfaktorer!$A:$A,0)),"-")</f>
        <v>kg CO2e/SEK</v>
      </c>
      <c r="P367" s="48">
        <f>IFERROR(INDEX(Utsläppsfaktorer!F:F,MATCH(CONCATENATE($J$1,$J$11,$J367),Utsläppsfaktorer!$A:$A,0)),"-")</f>
        <v>0</v>
      </c>
      <c r="Q367" s="48">
        <f>IFERROR(INDEX(Utsläppsfaktorer!G:G,MATCH(CONCATENATE($J$1,$J$11,$J367),Utsläppsfaktorer!$A:$A,0)),"-")</f>
        <v>0</v>
      </c>
      <c r="R367" s="48">
        <f>IFERROR(INDEX(Utsläppsfaktorer!H:H,MATCH(CONCATENATE($J$1,$J$11,$J367),Utsläppsfaktorer!$A:$A,0)),"-")</f>
        <v>5.3580579380120069E-3</v>
      </c>
      <c r="S367" s="47"/>
      <c r="T367" s="47"/>
      <c r="U367" s="47"/>
      <c r="V367" s="49" t="str">
        <f t="shared" si="48"/>
        <v/>
      </c>
      <c r="W367" s="48" t="s">
        <v>45</v>
      </c>
      <c r="X367" s="50" t="str">
        <f>Data!T358</f>
        <v>-</v>
      </c>
      <c r="Y367" s="50" t="str">
        <f>Data!U358</f>
        <v>-</v>
      </c>
      <c r="Z367" s="50" t="str">
        <f>Data!V358</f>
        <v>-</v>
      </c>
    </row>
    <row r="368" spans="1:26" ht="15" hidden="1" customHeight="1" outlineLevel="2">
      <c r="A368" s="46" t="s">
        <v>44</v>
      </c>
      <c r="B368" s="46">
        <f>INDEX('Listor_utökad spend'!$C$2:$C$7,MATCH('Input-inköpta varor o tjänster'!$K$13,LFUindelning,0))</f>
        <v>123</v>
      </c>
      <c r="C368" s="36">
        <f t="shared" si="42"/>
        <v>3</v>
      </c>
      <c r="D368" s="46" t="b">
        <f t="shared" si="43"/>
        <v>1</v>
      </c>
      <c r="E368" s="46" t="str">
        <f t="shared" si="44"/>
        <v>9</v>
      </c>
      <c r="F368" s="46" t="str">
        <f t="shared" si="45"/>
        <v>9.3</v>
      </c>
      <c r="G368" s="46" t="str">
        <f t="shared" si="46"/>
        <v>9.3.8</v>
      </c>
      <c r="I368" s="20">
        <f t="shared" si="47"/>
        <v>-1</v>
      </c>
      <c r="J368" s="52" t="s">
        <v>381</v>
      </c>
      <c r="K368" s="47"/>
      <c r="L368" s="47"/>
      <c r="M368" s="47"/>
      <c r="O368" s="48" t="str">
        <f>IFERROR(INDEX(Utsläppsfaktorer!E:E,MATCH(CONCATENATE($J$1,$J$11,$J368),Utsläppsfaktorer!$A:$A,0)),"-")</f>
        <v>kg CO2e/SEK</v>
      </c>
      <c r="P368" s="48">
        <f>IFERROR(INDEX(Utsläppsfaktorer!F:F,MATCH(CONCATENATE($J$1,$J$11,$J368),Utsläppsfaktorer!$A:$A,0)),"-")</f>
        <v>0</v>
      </c>
      <c r="Q368" s="48">
        <f>IFERROR(INDEX(Utsläppsfaktorer!G:G,MATCH(CONCATENATE($J$1,$J$11,$J368),Utsläppsfaktorer!$A:$A,0)),"-")</f>
        <v>0</v>
      </c>
      <c r="R368" s="48">
        <f>IFERROR(INDEX(Utsläppsfaktorer!H:H,MATCH(CONCATENATE($J$1,$J$11,$J368),Utsläppsfaktorer!$A:$A,0)),"-")</f>
        <v>5.3580579380120069E-3</v>
      </c>
      <c r="S368" s="47"/>
      <c r="T368" s="47"/>
      <c r="U368" s="47"/>
      <c r="V368" s="49" t="str">
        <f t="shared" si="48"/>
        <v/>
      </c>
      <c r="W368" s="48" t="s">
        <v>45</v>
      </c>
      <c r="X368" s="50" t="str">
        <f>Data!T359</f>
        <v>-</v>
      </c>
      <c r="Y368" s="50" t="str">
        <f>Data!U359</f>
        <v>-</v>
      </c>
      <c r="Z368" s="50" t="str">
        <f>Data!V359</f>
        <v>-</v>
      </c>
    </row>
    <row r="369" spans="1:26" ht="15" hidden="1" customHeight="1" outlineLevel="2">
      <c r="A369" s="46" t="s">
        <v>44</v>
      </c>
      <c r="B369" s="46">
        <f>INDEX('Listor_utökad spend'!$C$2:$C$7,MATCH('Input-inköpta varor o tjänster'!$K$13,LFUindelning,0))</f>
        <v>123</v>
      </c>
      <c r="C369" s="36">
        <f t="shared" si="42"/>
        <v>3</v>
      </c>
      <c r="D369" s="46" t="b">
        <f t="shared" si="43"/>
        <v>1</v>
      </c>
      <c r="E369" s="46" t="str">
        <f t="shared" si="44"/>
        <v>9</v>
      </c>
      <c r="F369" s="46" t="str">
        <f t="shared" si="45"/>
        <v>9.3</v>
      </c>
      <c r="G369" s="46" t="str">
        <f t="shared" si="46"/>
        <v>9.3.9</v>
      </c>
      <c r="I369" s="20">
        <f t="shared" si="47"/>
        <v>-1</v>
      </c>
      <c r="J369" s="52" t="s">
        <v>382</v>
      </c>
      <c r="K369" s="47"/>
      <c r="L369" s="47"/>
      <c r="M369" s="47"/>
      <c r="O369" s="48" t="str">
        <f>IFERROR(INDEX(Utsläppsfaktorer!E:E,MATCH(CONCATENATE($J$1,$J$11,$J369),Utsläppsfaktorer!$A:$A,0)),"-")</f>
        <v>kg CO2e/SEK</v>
      </c>
      <c r="P369" s="48">
        <f>IFERROR(INDEX(Utsläppsfaktorer!F:F,MATCH(CONCATENATE($J$1,$J$11,$J369),Utsläppsfaktorer!$A:$A,0)),"-")</f>
        <v>0</v>
      </c>
      <c r="Q369" s="48">
        <f>IFERROR(INDEX(Utsläppsfaktorer!G:G,MATCH(CONCATENATE($J$1,$J$11,$J369),Utsläppsfaktorer!$A:$A,0)),"-")</f>
        <v>0</v>
      </c>
      <c r="R369" s="48">
        <f>IFERROR(INDEX(Utsläppsfaktorer!H:H,MATCH(CONCATENATE($J$1,$J$11,$J369),Utsläppsfaktorer!$A:$A,0)),"-")</f>
        <v>5.3580579380120069E-3</v>
      </c>
      <c r="S369" s="47"/>
      <c r="T369" s="47"/>
      <c r="U369" s="47"/>
      <c r="V369" s="49" t="str">
        <f t="shared" si="48"/>
        <v/>
      </c>
      <c r="W369" s="48" t="s">
        <v>45</v>
      </c>
      <c r="X369" s="50" t="str">
        <f>Data!T360</f>
        <v>-</v>
      </c>
      <c r="Y369" s="50" t="str">
        <f>Data!U360</f>
        <v>-</v>
      </c>
      <c r="Z369" s="50" t="str">
        <f>Data!V360</f>
        <v>-</v>
      </c>
    </row>
    <row r="370" spans="1:26" ht="15" hidden="1" customHeight="1" outlineLevel="2">
      <c r="A370" s="46" t="s">
        <v>44</v>
      </c>
      <c r="B370" s="46">
        <f>INDEX('Listor_utökad spend'!$C$2:$C$7,MATCH('Input-inköpta varor o tjänster'!$K$13,LFUindelning,0))</f>
        <v>123</v>
      </c>
      <c r="C370" s="36">
        <f t="shared" si="42"/>
        <v>3</v>
      </c>
      <c r="D370" s="46" t="b">
        <f t="shared" si="43"/>
        <v>1</v>
      </c>
      <c r="E370" s="46" t="str">
        <f t="shared" si="44"/>
        <v>9</v>
      </c>
      <c r="F370" s="46" t="str">
        <f t="shared" si="45"/>
        <v>9.3</v>
      </c>
      <c r="G370" s="46" t="str">
        <f t="shared" si="46"/>
        <v>9.3.10</v>
      </c>
      <c r="I370" s="20">
        <f t="shared" si="47"/>
        <v>-1</v>
      </c>
      <c r="J370" s="52" t="s">
        <v>383</v>
      </c>
      <c r="K370" s="47"/>
      <c r="L370" s="47"/>
      <c r="M370" s="47"/>
      <c r="O370" s="48" t="str">
        <f>IFERROR(INDEX(Utsläppsfaktorer!E:E,MATCH(CONCATENATE($J$1,$J$11,$J370),Utsläppsfaktorer!$A:$A,0)),"-")</f>
        <v>kg CO2e/SEK</v>
      </c>
      <c r="P370" s="48">
        <f>IFERROR(INDEX(Utsläppsfaktorer!F:F,MATCH(CONCATENATE($J$1,$J$11,$J370),Utsläppsfaktorer!$A:$A,0)),"-")</f>
        <v>0</v>
      </c>
      <c r="Q370" s="48">
        <f>IFERROR(INDEX(Utsläppsfaktorer!G:G,MATCH(CONCATENATE($J$1,$J$11,$J370),Utsläppsfaktorer!$A:$A,0)),"-")</f>
        <v>0</v>
      </c>
      <c r="R370" s="48">
        <f>IFERROR(INDEX(Utsläppsfaktorer!H:H,MATCH(CONCATENATE($J$1,$J$11,$J370),Utsläppsfaktorer!$A:$A,0)),"-")</f>
        <v>5.3580579380120069E-3</v>
      </c>
      <c r="S370" s="47"/>
      <c r="T370" s="47"/>
      <c r="U370" s="47"/>
      <c r="V370" s="49" t="str">
        <f t="shared" si="48"/>
        <v/>
      </c>
      <c r="W370" s="48" t="s">
        <v>45</v>
      </c>
      <c r="X370" s="50" t="str">
        <f>Data!T361</f>
        <v>-</v>
      </c>
      <c r="Y370" s="50" t="str">
        <f>Data!U361</f>
        <v>-</v>
      </c>
      <c r="Z370" s="50" t="str">
        <f>Data!V361</f>
        <v>-</v>
      </c>
    </row>
    <row r="371" spans="1:26" ht="15" hidden="1" customHeight="1" outlineLevel="2">
      <c r="A371" s="46" t="s">
        <v>44</v>
      </c>
      <c r="B371" s="46">
        <f>INDEX('Listor_utökad spend'!$C$2:$C$7,MATCH('Input-inköpta varor o tjänster'!$K$13,LFUindelning,0))</f>
        <v>123</v>
      </c>
      <c r="C371" s="36">
        <f t="shared" si="42"/>
        <v>3</v>
      </c>
      <c r="D371" s="46" t="b">
        <f t="shared" si="43"/>
        <v>1</v>
      </c>
      <c r="E371" s="46" t="str">
        <f t="shared" si="44"/>
        <v>9</v>
      </c>
      <c r="F371" s="46" t="str">
        <f t="shared" si="45"/>
        <v>9.3</v>
      </c>
      <c r="G371" s="46" t="str">
        <f t="shared" si="46"/>
        <v>9.3.11</v>
      </c>
      <c r="I371" s="20">
        <f t="shared" si="47"/>
        <v>-1</v>
      </c>
      <c r="J371" s="52" t="s">
        <v>384</v>
      </c>
      <c r="K371" s="47"/>
      <c r="L371" s="47"/>
      <c r="M371" s="47"/>
      <c r="O371" s="48" t="str">
        <f>IFERROR(INDEX(Utsläppsfaktorer!E:E,MATCH(CONCATENATE($J$1,$J$11,$J371),Utsläppsfaktorer!$A:$A,0)),"-")</f>
        <v>kg CO2e/SEK</v>
      </c>
      <c r="P371" s="48">
        <f>IFERROR(INDEX(Utsläppsfaktorer!F:F,MATCH(CONCATENATE($J$1,$J$11,$J371),Utsläppsfaktorer!$A:$A,0)),"-")</f>
        <v>0</v>
      </c>
      <c r="Q371" s="48">
        <f>IFERROR(INDEX(Utsläppsfaktorer!G:G,MATCH(CONCATENATE($J$1,$J$11,$J371),Utsläppsfaktorer!$A:$A,0)),"-")</f>
        <v>0</v>
      </c>
      <c r="R371" s="48">
        <f>IFERROR(INDEX(Utsläppsfaktorer!H:H,MATCH(CONCATENATE($J$1,$J$11,$J371),Utsläppsfaktorer!$A:$A,0)),"-")</f>
        <v>5.3580579380120069E-3</v>
      </c>
      <c r="S371" s="47"/>
      <c r="T371" s="47"/>
      <c r="U371" s="47"/>
      <c r="V371" s="49" t="str">
        <f t="shared" si="48"/>
        <v/>
      </c>
      <c r="W371" s="48" t="s">
        <v>45</v>
      </c>
      <c r="X371" s="50" t="str">
        <f>Data!T362</f>
        <v>-</v>
      </c>
      <c r="Y371" s="50" t="str">
        <f>Data!U362</f>
        <v>-</v>
      </c>
      <c r="Z371" s="50" t="str">
        <f>Data!V362</f>
        <v>-</v>
      </c>
    </row>
    <row r="372" spans="1:26" ht="15" hidden="1" customHeight="1" outlineLevel="1">
      <c r="A372" s="46" t="s">
        <v>44</v>
      </c>
      <c r="B372" s="46">
        <f>INDEX('Listor_utökad spend'!$C$2:$C$7,MATCH('Input-inköpta varor o tjänster'!$K$13,LFUindelning,0))</f>
        <v>123</v>
      </c>
      <c r="C372" s="36">
        <f t="shared" si="42"/>
        <v>2</v>
      </c>
      <c r="D372" s="46" t="b">
        <f t="shared" si="43"/>
        <v>1</v>
      </c>
      <c r="E372" s="46" t="str">
        <f t="shared" si="44"/>
        <v>9</v>
      </c>
      <c r="F372" s="46" t="str">
        <f t="shared" si="45"/>
        <v>9.4</v>
      </c>
      <c r="G372" s="46" t="str">
        <f t="shared" si="46"/>
        <v>9.4</v>
      </c>
      <c r="I372" s="20">
        <f t="shared" si="47"/>
        <v>-1</v>
      </c>
      <c r="J372" s="51" t="s">
        <v>385</v>
      </c>
      <c r="K372" s="47"/>
      <c r="L372" s="47"/>
      <c r="M372" s="47"/>
      <c r="O372" s="48" t="str">
        <f>IFERROR(INDEX(Utsläppsfaktorer!E:E,MATCH(CONCATENATE($J$1,$J$11,$J372),Utsläppsfaktorer!$A:$A,0)),"-")</f>
        <v>kg CO2e/SEK</v>
      </c>
      <c r="P372" s="48">
        <f>IFERROR(INDEX(Utsläppsfaktorer!F:F,MATCH(CONCATENATE($J$1,$J$11,$J372),Utsläppsfaktorer!$A:$A,0)),"-")</f>
        <v>0</v>
      </c>
      <c r="Q372" s="48">
        <f>IFERROR(INDEX(Utsläppsfaktorer!G:G,MATCH(CONCATENATE($J$1,$J$11,$J372),Utsläppsfaktorer!$A:$A,0)),"-")</f>
        <v>0</v>
      </c>
      <c r="R372" s="48">
        <f>IFERROR(INDEX(Utsläppsfaktorer!H:H,MATCH(CONCATENATE($J$1,$J$11,$J372),Utsläppsfaktorer!$A:$A,0)),"-")</f>
        <v>5.3580579380120069E-3</v>
      </c>
      <c r="S372" s="47"/>
      <c r="T372" s="47"/>
      <c r="U372" s="47"/>
      <c r="V372" s="49" t="str">
        <f t="shared" si="48"/>
        <v/>
      </c>
      <c r="W372" s="48" t="s">
        <v>45</v>
      </c>
      <c r="X372" s="50" t="str">
        <f>Data!T363</f>
        <v>-</v>
      </c>
      <c r="Y372" s="50" t="str">
        <f>Data!U363</f>
        <v>-</v>
      </c>
      <c r="Z372" s="50" t="str">
        <f>Data!V363</f>
        <v>-</v>
      </c>
    </row>
    <row r="373" spans="1:26" ht="15" hidden="1" customHeight="1" outlineLevel="2">
      <c r="A373" s="46" t="s">
        <v>44</v>
      </c>
      <c r="B373" s="46">
        <f>INDEX('Listor_utökad spend'!$C$2:$C$7,MATCH('Input-inköpta varor o tjänster'!$K$13,LFUindelning,0))</f>
        <v>123</v>
      </c>
      <c r="C373" s="36">
        <f t="shared" si="42"/>
        <v>3</v>
      </c>
      <c r="D373" s="46" t="b">
        <f t="shared" si="43"/>
        <v>1</v>
      </c>
      <c r="E373" s="46" t="str">
        <f t="shared" si="44"/>
        <v>9</v>
      </c>
      <c r="F373" s="46" t="str">
        <f t="shared" si="45"/>
        <v>9.4</v>
      </c>
      <c r="G373" s="46" t="str">
        <f t="shared" si="46"/>
        <v>9.4.1</v>
      </c>
      <c r="I373" s="20">
        <f t="shared" si="47"/>
        <v>-1</v>
      </c>
      <c r="J373" s="52" t="s">
        <v>386</v>
      </c>
      <c r="K373" s="47"/>
      <c r="L373" s="47"/>
      <c r="M373" s="47"/>
      <c r="O373" s="48" t="str">
        <f>IFERROR(INDEX(Utsläppsfaktorer!E:E,MATCH(CONCATENATE($J$1,$J$11,$J373),Utsläppsfaktorer!$A:$A,0)),"-")</f>
        <v>kg CO2e/SEK</v>
      </c>
      <c r="P373" s="48">
        <f>IFERROR(INDEX(Utsläppsfaktorer!F:F,MATCH(CONCATENATE($J$1,$J$11,$J373),Utsläppsfaktorer!$A:$A,0)),"-")</f>
        <v>0</v>
      </c>
      <c r="Q373" s="48">
        <f>IFERROR(INDEX(Utsläppsfaktorer!G:G,MATCH(CONCATENATE($J$1,$J$11,$J373),Utsläppsfaktorer!$A:$A,0)),"-")</f>
        <v>0</v>
      </c>
      <c r="R373" s="48">
        <f>IFERROR(INDEX(Utsläppsfaktorer!H:H,MATCH(CONCATENATE($J$1,$J$11,$J373),Utsläppsfaktorer!$A:$A,0)),"-")</f>
        <v>5.3580579380120069E-3</v>
      </c>
      <c r="S373" s="47"/>
      <c r="T373" s="47"/>
      <c r="U373" s="47"/>
      <c r="V373" s="49" t="str">
        <f t="shared" si="48"/>
        <v/>
      </c>
      <c r="W373" s="48" t="s">
        <v>45</v>
      </c>
      <c r="X373" s="50" t="str">
        <f>Data!T364</f>
        <v>-</v>
      </c>
      <c r="Y373" s="50" t="str">
        <f>Data!U364</f>
        <v>-</v>
      </c>
      <c r="Z373" s="50" t="str">
        <f>Data!V364</f>
        <v>-</v>
      </c>
    </row>
    <row r="374" spans="1:26" ht="15" hidden="1" customHeight="1" outlineLevel="2">
      <c r="A374" s="46" t="s">
        <v>44</v>
      </c>
      <c r="B374" s="46">
        <f>INDEX('Listor_utökad spend'!$C$2:$C$7,MATCH('Input-inköpta varor o tjänster'!$K$13,LFUindelning,0))</f>
        <v>123</v>
      </c>
      <c r="C374" s="36">
        <f t="shared" si="42"/>
        <v>3</v>
      </c>
      <c r="D374" s="46" t="b">
        <f t="shared" si="43"/>
        <v>1</v>
      </c>
      <c r="E374" s="46" t="str">
        <f t="shared" si="44"/>
        <v>9</v>
      </c>
      <c r="F374" s="46" t="str">
        <f t="shared" si="45"/>
        <v>9.4</v>
      </c>
      <c r="G374" s="46" t="str">
        <f t="shared" si="46"/>
        <v>9.4.2</v>
      </c>
      <c r="I374" s="20">
        <f t="shared" si="47"/>
        <v>-1</v>
      </c>
      <c r="J374" s="52" t="s">
        <v>387</v>
      </c>
      <c r="K374" s="47"/>
      <c r="L374" s="47"/>
      <c r="M374" s="47"/>
      <c r="O374" s="48" t="str">
        <f>IFERROR(INDEX(Utsläppsfaktorer!E:E,MATCH(CONCATENATE($J$1,$J$11,$J374),Utsläppsfaktorer!$A:$A,0)),"-")</f>
        <v>kg CO2e/SEK</v>
      </c>
      <c r="P374" s="48">
        <f>IFERROR(INDEX(Utsläppsfaktorer!F:F,MATCH(CONCATENATE($J$1,$J$11,$J374),Utsläppsfaktorer!$A:$A,0)),"-")</f>
        <v>0</v>
      </c>
      <c r="Q374" s="48">
        <f>IFERROR(INDEX(Utsläppsfaktorer!G:G,MATCH(CONCATENATE($J$1,$J$11,$J374),Utsläppsfaktorer!$A:$A,0)),"-")</f>
        <v>0</v>
      </c>
      <c r="R374" s="48">
        <f>IFERROR(INDEX(Utsläppsfaktorer!H:H,MATCH(CONCATENATE($J$1,$J$11,$J374),Utsläppsfaktorer!$A:$A,0)),"-")</f>
        <v>5.3580579380120069E-3</v>
      </c>
      <c r="S374" s="47"/>
      <c r="T374" s="47"/>
      <c r="U374" s="47"/>
      <c r="V374" s="49" t="str">
        <f t="shared" si="48"/>
        <v/>
      </c>
      <c r="W374" s="48" t="s">
        <v>45</v>
      </c>
      <c r="X374" s="50" t="str">
        <f>Data!T365</f>
        <v>-</v>
      </c>
      <c r="Y374" s="50" t="str">
        <f>Data!U365</f>
        <v>-</v>
      </c>
      <c r="Z374" s="50" t="str">
        <f>Data!V365</f>
        <v>-</v>
      </c>
    </row>
    <row r="375" spans="1:26" ht="15" hidden="1" customHeight="1" outlineLevel="2">
      <c r="A375" s="46" t="s">
        <v>44</v>
      </c>
      <c r="B375" s="46">
        <f>INDEX('Listor_utökad spend'!$C$2:$C$7,MATCH('Input-inköpta varor o tjänster'!$K$13,LFUindelning,0))</f>
        <v>123</v>
      </c>
      <c r="C375" s="36">
        <f t="shared" si="42"/>
        <v>3</v>
      </c>
      <c r="D375" s="46" t="b">
        <f t="shared" si="43"/>
        <v>1</v>
      </c>
      <c r="E375" s="46" t="str">
        <f t="shared" si="44"/>
        <v>9</v>
      </c>
      <c r="F375" s="46" t="str">
        <f t="shared" si="45"/>
        <v>9.4</v>
      </c>
      <c r="G375" s="46" t="str">
        <f t="shared" si="46"/>
        <v>9.4.3</v>
      </c>
      <c r="I375" s="20">
        <f t="shared" si="47"/>
        <v>-1</v>
      </c>
      <c r="J375" s="52" t="s">
        <v>388</v>
      </c>
      <c r="K375" s="47"/>
      <c r="L375" s="47"/>
      <c r="M375" s="47"/>
      <c r="O375" s="48" t="str">
        <f>IFERROR(INDEX(Utsläppsfaktorer!E:E,MATCH(CONCATENATE($J$1,$J$11,$J375),Utsläppsfaktorer!$A:$A,0)),"-")</f>
        <v>kg CO2e/SEK</v>
      </c>
      <c r="P375" s="48">
        <f>IFERROR(INDEX(Utsläppsfaktorer!F:F,MATCH(CONCATENATE($J$1,$J$11,$J375),Utsläppsfaktorer!$A:$A,0)),"-")</f>
        <v>0</v>
      </c>
      <c r="Q375" s="48">
        <f>IFERROR(INDEX(Utsläppsfaktorer!G:G,MATCH(CONCATENATE($J$1,$J$11,$J375),Utsläppsfaktorer!$A:$A,0)),"-")</f>
        <v>0</v>
      </c>
      <c r="R375" s="48">
        <f>IFERROR(INDEX(Utsläppsfaktorer!H:H,MATCH(CONCATENATE($J$1,$J$11,$J375),Utsläppsfaktorer!$A:$A,0)),"-")</f>
        <v>5.3580579380120069E-3</v>
      </c>
      <c r="S375" s="47"/>
      <c r="T375" s="47"/>
      <c r="U375" s="47"/>
      <c r="V375" s="49" t="str">
        <f t="shared" si="48"/>
        <v/>
      </c>
      <c r="W375" s="48" t="s">
        <v>45</v>
      </c>
      <c r="X375" s="50" t="str">
        <f>Data!T366</f>
        <v>-</v>
      </c>
      <c r="Y375" s="50" t="str">
        <f>Data!U366</f>
        <v>-</v>
      </c>
      <c r="Z375" s="50" t="str">
        <f>Data!V366</f>
        <v>-</v>
      </c>
    </row>
    <row r="376" spans="1:26" ht="15" hidden="1" customHeight="1" outlineLevel="2">
      <c r="A376" s="46" t="s">
        <v>44</v>
      </c>
      <c r="B376" s="46">
        <f>INDEX('Listor_utökad spend'!$C$2:$C$7,MATCH('Input-inköpta varor o tjänster'!$K$13,LFUindelning,0))</f>
        <v>123</v>
      </c>
      <c r="C376" s="36">
        <f t="shared" si="42"/>
        <v>3</v>
      </c>
      <c r="D376" s="46" t="b">
        <f t="shared" si="43"/>
        <v>1</v>
      </c>
      <c r="E376" s="46" t="str">
        <f t="shared" si="44"/>
        <v>9</v>
      </c>
      <c r="F376" s="46" t="str">
        <f t="shared" si="45"/>
        <v>9.4</v>
      </c>
      <c r="G376" s="46" t="str">
        <f t="shared" si="46"/>
        <v>9.4.4</v>
      </c>
      <c r="I376" s="20">
        <f t="shared" si="47"/>
        <v>-1</v>
      </c>
      <c r="J376" s="52" t="s">
        <v>389</v>
      </c>
      <c r="K376" s="47"/>
      <c r="L376" s="47"/>
      <c r="M376" s="47"/>
      <c r="O376" s="48" t="str">
        <f>IFERROR(INDEX(Utsläppsfaktorer!E:E,MATCH(CONCATENATE($J$1,$J$11,$J376),Utsläppsfaktorer!$A:$A,0)),"-")</f>
        <v>kg CO2e/SEK</v>
      </c>
      <c r="P376" s="48">
        <f>IFERROR(INDEX(Utsläppsfaktorer!F:F,MATCH(CONCATENATE($J$1,$J$11,$J376),Utsläppsfaktorer!$A:$A,0)),"-")</f>
        <v>0</v>
      </c>
      <c r="Q376" s="48">
        <f>IFERROR(INDEX(Utsläppsfaktorer!G:G,MATCH(CONCATENATE($J$1,$J$11,$J376),Utsläppsfaktorer!$A:$A,0)),"-")</f>
        <v>0</v>
      </c>
      <c r="R376" s="48">
        <f>IFERROR(INDEX(Utsläppsfaktorer!H:H,MATCH(CONCATENATE($J$1,$J$11,$J376),Utsläppsfaktorer!$A:$A,0)),"-")</f>
        <v>5.3580579380120069E-3</v>
      </c>
      <c r="S376" s="47"/>
      <c r="T376" s="47"/>
      <c r="U376" s="47"/>
      <c r="V376" s="49" t="str">
        <f t="shared" si="48"/>
        <v/>
      </c>
      <c r="W376" s="48" t="s">
        <v>45</v>
      </c>
      <c r="X376" s="50" t="str">
        <f>Data!T367</f>
        <v>-</v>
      </c>
      <c r="Y376" s="50" t="str">
        <f>Data!U367</f>
        <v>-</v>
      </c>
      <c r="Z376" s="50" t="str">
        <f>Data!V367</f>
        <v>-</v>
      </c>
    </row>
    <row r="377" spans="1:26" ht="15" hidden="1" customHeight="1" outlineLevel="2">
      <c r="A377" s="46" t="s">
        <v>44</v>
      </c>
      <c r="B377" s="46">
        <f>INDEX('Listor_utökad spend'!$C$2:$C$7,MATCH('Input-inköpta varor o tjänster'!$K$13,LFUindelning,0))</f>
        <v>123</v>
      </c>
      <c r="C377" s="36">
        <f t="shared" si="42"/>
        <v>3</v>
      </c>
      <c r="D377" s="46" t="b">
        <f t="shared" si="43"/>
        <v>1</v>
      </c>
      <c r="E377" s="46" t="str">
        <f t="shared" si="44"/>
        <v>9</v>
      </c>
      <c r="F377" s="46" t="str">
        <f t="shared" si="45"/>
        <v>9.4</v>
      </c>
      <c r="G377" s="46" t="str">
        <f t="shared" si="46"/>
        <v>9.4.5</v>
      </c>
      <c r="I377" s="20">
        <f t="shared" si="47"/>
        <v>-1</v>
      </c>
      <c r="J377" s="52" t="s">
        <v>390</v>
      </c>
      <c r="K377" s="47"/>
      <c r="L377" s="47"/>
      <c r="M377" s="47"/>
      <c r="O377" s="48" t="str">
        <f>IFERROR(INDEX(Utsläppsfaktorer!E:E,MATCH(CONCATENATE($J$1,$J$11,$J377),Utsläppsfaktorer!$A:$A,0)),"-")</f>
        <v>kg CO2e/SEK</v>
      </c>
      <c r="P377" s="48">
        <f>IFERROR(INDEX(Utsläppsfaktorer!F:F,MATCH(CONCATENATE($J$1,$J$11,$J377),Utsläppsfaktorer!$A:$A,0)),"-")</f>
        <v>0</v>
      </c>
      <c r="Q377" s="48">
        <f>IFERROR(INDEX(Utsläppsfaktorer!G:G,MATCH(CONCATENATE($J$1,$J$11,$J377),Utsläppsfaktorer!$A:$A,0)),"-")</f>
        <v>0</v>
      </c>
      <c r="R377" s="48">
        <f>IFERROR(INDEX(Utsläppsfaktorer!H:H,MATCH(CONCATENATE($J$1,$J$11,$J377),Utsläppsfaktorer!$A:$A,0)),"-")</f>
        <v>5.3580579380120069E-3</v>
      </c>
      <c r="S377" s="47"/>
      <c r="T377" s="47"/>
      <c r="U377" s="47"/>
      <c r="V377" s="49" t="str">
        <f t="shared" si="48"/>
        <v/>
      </c>
      <c r="W377" s="48" t="s">
        <v>45</v>
      </c>
      <c r="X377" s="50" t="str">
        <f>Data!T368</f>
        <v>-</v>
      </c>
      <c r="Y377" s="50" t="str">
        <f>Data!U368</f>
        <v>-</v>
      </c>
      <c r="Z377" s="50" t="str">
        <f>Data!V368</f>
        <v>-</v>
      </c>
    </row>
    <row r="378" spans="1:26" ht="15" hidden="1" customHeight="1" outlineLevel="2">
      <c r="A378" s="46" t="s">
        <v>44</v>
      </c>
      <c r="B378" s="46">
        <f>INDEX('Listor_utökad spend'!$C$2:$C$7,MATCH('Input-inköpta varor o tjänster'!$K$13,LFUindelning,0))</f>
        <v>123</v>
      </c>
      <c r="C378" s="36">
        <f t="shared" si="42"/>
        <v>3</v>
      </c>
      <c r="D378" s="46" t="b">
        <f t="shared" si="43"/>
        <v>1</v>
      </c>
      <c r="E378" s="46" t="str">
        <f t="shared" si="44"/>
        <v>9</v>
      </c>
      <c r="F378" s="46" t="str">
        <f t="shared" si="45"/>
        <v>9.4</v>
      </c>
      <c r="G378" s="46" t="str">
        <f t="shared" si="46"/>
        <v>9.4.6</v>
      </c>
      <c r="I378" s="20">
        <f t="shared" si="47"/>
        <v>-1</v>
      </c>
      <c r="J378" s="52" t="s">
        <v>391</v>
      </c>
      <c r="K378" s="47"/>
      <c r="L378" s="47"/>
      <c r="M378" s="47"/>
      <c r="O378" s="48" t="str">
        <f>IFERROR(INDEX(Utsläppsfaktorer!E:E,MATCH(CONCATENATE($J$1,$J$11,$J378),Utsläppsfaktorer!$A:$A,0)),"-")</f>
        <v>kg CO2e/SEK</v>
      </c>
      <c r="P378" s="48">
        <f>IFERROR(INDEX(Utsläppsfaktorer!F:F,MATCH(CONCATENATE($J$1,$J$11,$J378),Utsläppsfaktorer!$A:$A,0)),"-")</f>
        <v>0</v>
      </c>
      <c r="Q378" s="48">
        <f>IFERROR(INDEX(Utsläppsfaktorer!G:G,MATCH(CONCATENATE($J$1,$J$11,$J378),Utsläppsfaktorer!$A:$A,0)),"-")</f>
        <v>0</v>
      </c>
      <c r="R378" s="48">
        <f>IFERROR(INDEX(Utsläppsfaktorer!H:H,MATCH(CONCATENATE($J$1,$J$11,$J378),Utsläppsfaktorer!$A:$A,0)),"-")</f>
        <v>5.3580579380120069E-3</v>
      </c>
      <c r="S378" s="47"/>
      <c r="T378" s="47"/>
      <c r="U378" s="47"/>
      <c r="V378" s="49" t="str">
        <f t="shared" si="48"/>
        <v/>
      </c>
      <c r="W378" s="48" t="s">
        <v>45</v>
      </c>
      <c r="X378" s="50" t="str">
        <f>Data!T369</f>
        <v>-</v>
      </c>
      <c r="Y378" s="50" t="str">
        <f>Data!U369</f>
        <v>-</v>
      </c>
      <c r="Z378" s="50" t="str">
        <f>Data!V369</f>
        <v>-</v>
      </c>
    </row>
    <row r="379" spans="1:26" ht="15" hidden="1" customHeight="1" outlineLevel="2">
      <c r="A379" s="46" t="s">
        <v>44</v>
      </c>
      <c r="B379" s="46">
        <f>INDEX('Listor_utökad spend'!$C$2:$C$7,MATCH('Input-inköpta varor o tjänster'!$K$13,LFUindelning,0))</f>
        <v>123</v>
      </c>
      <c r="C379" s="36">
        <f t="shared" si="42"/>
        <v>3</v>
      </c>
      <c r="D379" s="46" t="b">
        <f t="shared" si="43"/>
        <v>1</v>
      </c>
      <c r="E379" s="46" t="str">
        <f t="shared" si="44"/>
        <v>9</v>
      </c>
      <c r="F379" s="46" t="str">
        <f t="shared" si="45"/>
        <v>9.4</v>
      </c>
      <c r="G379" s="46" t="str">
        <f t="shared" si="46"/>
        <v>9.4.7</v>
      </c>
      <c r="I379" s="20">
        <f t="shared" si="47"/>
        <v>-1</v>
      </c>
      <c r="J379" s="52" t="s">
        <v>392</v>
      </c>
      <c r="K379" s="47"/>
      <c r="L379" s="47"/>
      <c r="M379" s="47"/>
      <c r="O379" s="48" t="str">
        <f>IFERROR(INDEX(Utsläppsfaktorer!E:E,MATCH(CONCATENATE($J$1,$J$11,$J379),Utsläppsfaktorer!$A:$A,0)),"-")</f>
        <v>kg CO2e/SEK</v>
      </c>
      <c r="P379" s="48">
        <f>IFERROR(INDEX(Utsläppsfaktorer!F:F,MATCH(CONCATENATE($J$1,$J$11,$J379),Utsläppsfaktorer!$A:$A,0)),"-")</f>
        <v>0</v>
      </c>
      <c r="Q379" s="48">
        <f>IFERROR(INDEX(Utsläppsfaktorer!G:G,MATCH(CONCATENATE($J$1,$J$11,$J379),Utsläppsfaktorer!$A:$A,0)),"-")</f>
        <v>0</v>
      </c>
      <c r="R379" s="48">
        <f>IFERROR(INDEX(Utsläppsfaktorer!H:H,MATCH(CONCATENATE($J$1,$J$11,$J379),Utsläppsfaktorer!$A:$A,0)),"-")</f>
        <v>5.3580579380120069E-3</v>
      </c>
      <c r="S379" s="47"/>
      <c r="T379" s="47"/>
      <c r="U379" s="47"/>
      <c r="V379" s="49" t="str">
        <f t="shared" si="48"/>
        <v/>
      </c>
      <c r="W379" s="48" t="s">
        <v>45</v>
      </c>
      <c r="X379" s="50" t="str">
        <f>Data!T370</f>
        <v>-</v>
      </c>
      <c r="Y379" s="50" t="str">
        <f>Data!U370</f>
        <v>-</v>
      </c>
      <c r="Z379" s="50" t="str">
        <f>Data!V370</f>
        <v>-</v>
      </c>
    </row>
    <row r="380" spans="1:26" ht="15" hidden="1" customHeight="1" outlineLevel="2">
      <c r="A380" s="46" t="s">
        <v>44</v>
      </c>
      <c r="B380" s="46">
        <f>INDEX('Listor_utökad spend'!$C$2:$C$7,MATCH('Input-inköpta varor o tjänster'!$K$13,LFUindelning,0))</f>
        <v>123</v>
      </c>
      <c r="C380" s="36">
        <f t="shared" si="42"/>
        <v>3</v>
      </c>
      <c r="D380" s="46" t="b">
        <f t="shared" si="43"/>
        <v>1</v>
      </c>
      <c r="E380" s="46" t="str">
        <f t="shared" si="44"/>
        <v>9</v>
      </c>
      <c r="F380" s="46" t="str">
        <f t="shared" si="45"/>
        <v>9.4</v>
      </c>
      <c r="G380" s="46" t="str">
        <f t="shared" si="46"/>
        <v>9.4.8</v>
      </c>
      <c r="I380" s="20">
        <f t="shared" si="47"/>
        <v>-1</v>
      </c>
      <c r="J380" s="52" t="s">
        <v>393</v>
      </c>
      <c r="K380" s="47"/>
      <c r="L380" s="47"/>
      <c r="M380" s="47"/>
      <c r="O380" s="48" t="str">
        <f>IFERROR(INDEX(Utsläppsfaktorer!E:E,MATCH(CONCATENATE($J$1,$J$11,$J380),Utsläppsfaktorer!$A:$A,0)),"-")</f>
        <v>kg CO2e/SEK</v>
      </c>
      <c r="P380" s="48">
        <f>IFERROR(INDEX(Utsläppsfaktorer!F:F,MATCH(CONCATENATE($J$1,$J$11,$J380),Utsläppsfaktorer!$A:$A,0)),"-")</f>
        <v>0</v>
      </c>
      <c r="Q380" s="48">
        <f>IFERROR(INDEX(Utsläppsfaktorer!G:G,MATCH(CONCATENATE($J$1,$J$11,$J380),Utsläppsfaktorer!$A:$A,0)),"-")</f>
        <v>0</v>
      </c>
      <c r="R380" s="48">
        <f>IFERROR(INDEX(Utsläppsfaktorer!H:H,MATCH(CONCATENATE($J$1,$J$11,$J380),Utsläppsfaktorer!$A:$A,0)),"-")</f>
        <v>5.3580579380120069E-3</v>
      </c>
      <c r="S380" s="47"/>
      <c r="T380" s="47"/>
      <c r="U380" s="47"/>
      <c r="V380" s="49" t="str">
        <f t="shared" si="48"/>
        <v/>
      </c>
      <c r="W380" s="48" t="s">
        <v>45</v>
      </c>
      <c r="X380" s="50" t="str">
        <f>Data!T371</f>
        <v>-</v>
      </c>
      <c r="Y380" s="50" t="str">
        <f>Data!U371</f>
        <v>-</v>
      </c>
      <c r="Z380" s="50" t="str">
        <f>Data!V371</f>
        <v>-</v>
      </c>
    </row>
    <row r="381" spans="1:26" ht="15" hidden="1" customHeight="1" outlineLevel="1">
      <c r="A381" s="46" t="s">
        <v>44</v>
      </c>
      <c r="B381" s="46">
        <f>INDEX('Listor_utökad spend'!$C$2:$C$7,MATCH('Input-inköpta varor o tjänster'!$K$13,LFUindelning,0))</f>
        <v>123</v>
      </c>
      <c r="C381" s="36">
        <f t="shared" si="42"/>
        <v>2</v>
      </c>
      <c r="D381" s="46" t="b">
        <f t="shared" si="43"/>
        <v>1</v>
      </c>
      <c r="E381" s="46" t="str">
        <f t="shared" si="44"/>
        <v>9</v>
      </c>
      <c r="F381" s="46" t="str">
        <f t="shared" si="45"/>
        <v>9.5</v>
      </c>
      <c r="G381" s="46" t="str">
        <f t="shared" si="46"/>
        <v>9.5</v>
      </c>
      <c r="I381" s="20">
        <f t="shared" si="47"/>
        <v>-1</v>
      </c>
      <c r="J381" s="51" t="s">
        <v>394</v>
      </c>
      <c r="K381" s="47"/>
      <c r="L381" s="47"/>
      <c r="M381" s="47"/>
      <c r="O381" s="48" t="str">
        <f>IFERROR(INDEX(Utsläppsfaktorer!E:E,MATCH(CONCATENATE($J$1,$J$11,$J381),Utsläppsfaktorer!$A:$A,0)),"-")</f>
        <v>kg CO2e/SEK</v>
      </c>
      <c r="P381" s="48">
        <f>IFERROR(INDEX(Utsläppsfaktorer!F:F,MATCH(CONCATENATE($J$1,$J$11,$J381),Utsläppsfaktorer!$A:$A,0)),"-")</f>
        <v>0</v>
      </c>
      <c r="Q381" s="48">
        <f>IFERROR(INDEX(Utsläppsfaktorer!G:G,MATCH(CONCATENATE($J$1,$J$11,$J381),Utsläppsfaktorer!$A:$A,0)),"-")</f>
        <v>0</v>
      </c>
      <c r="R381" s="48">
        <f>IFERROR(INDEX(Utsläppsfaktorer!H:H,MATCH(CONCATENATE($J$1,$J$11,$J381),Utsläppsfaktorer!$A:$A,0)),"-")</f>
        <v>5.3580579380120069E-3</v>
      </c>
      <c r="S381" s="47"/>
      <c r="T381" s="47"/>
      <c r="U381" s="47"/>
      <c r="V381" s="49" t="str">
        <f t="shared" si="48"/>
        <v/>
      </c>
      <c r="W381" s="48" t="s">
        <v>45</v>
      </c>
      <c r="X381" s="50" t="str">
        <f>Data!T372</f>
        <v>-</v>
      </c>
      <c r="Y381" s="50" t="str">
        <f>Data!U372</f>
        <v>-</v>
      </c>
      <c r="Z381" s="50" t="str">
        <f>Data!V372</f>
        <v>-</v>
      </c>
    </row>
    <row r="382" spans="1:26" ht="15" hidden="1" customHeight="1" outlineLevel="2">
      <c r="A382" s="46" t="s">
        <v>44</v>
      </c>
      <c r="B382" s="46">
        <f>INDEX('Listor_utökad spend'!$C$2:$C$7,MATCH('Input-inköpta varor o tjänster'!$K$13,LFUindelning,0))</f>
        <v>123</v>
      </c>
      <c r="C382" s="36">
        <f t="shared" si="42"/>
        <v>3</v>
      </c>
      <c r="D382" s="46" t="b">
        <f t="shared" si="43"/>
        <v>1</v>
      </c>
      <c r="E382" s="46" t="str">
        <f t="shared" si="44"/>
        <v>9</v>
      </c>
      <c r="F382" s="46" t="str">
        <f t="shared" si="45"/>
        <v>9.5</v>
      </c>
      <c r="G382" s="46" t="str">
        <f t="shared" si="46"/>
        <v>9.5.1</v>
      </c>
      <c r="I382" s="20">
        <f t="shared" si="47"/>
        <v>-1</v>
      </c>
      <c r="J382" s="52" t="s">
        <v>395</v>
      </c>
      <c r="K382" s="47"/>
      <c r="L382" s="47"/>
      <c r="M382" s="47"/>
      <c r="O382" s="48" t="str">
        <f>IFERROR(INDEX(Utsläppsfaktorer!E:E,MATCH(CONCATENATE($J$1,$J$11,$J382),Utsläppsfaktorer!$A:$A,0)),"-")</f>
        <v>kg CO2e/SEK</v>
      </c>
      <c r="P382" s="48">
        <f>IFERROR(INDEX(Utsläppsfaktorer!F:F,MATCH(CONCATENATE($J$1,$J$11,$J382),Utsläppsfaktorer!$A:$A,0)),"-")</f>
        <v>0</v>
      </c>
      <c r="Q382" s="48">
        <f>IFERROR(INDEX(Utsläppsfaktorer!G:G,MATCH(CONCATENATE($J$1,$J$11,$J382),Utsläppsfaktorer!$A:$A,0)),"-")</f>
        <v>0</v>
      </c>
      <c r="R382" s="48">
        <f>IFERROR(INDEX(Utsläppsfaktorer!H:H,MATCH(CONCATENATE($J$1,$J$11,$J382),Utsläppsfaktorer!$A:$A,0)),"-")</f>
        <v>5.3580579380120069E-3</v>
      </c>
      <c r="S382" s="47"/>
      <c r="T382" s="47"/>
      <c r="U382" s="47"/>
      <c r="V382" s="49" t="str">
        <f t="shared" si="48"/>
        <v/>
      </c>
      <c r="W382" s="48" t="s">
        <v>45</v>
      </c>
      <c r="X382" s="50" t="str">
        <f>Data!T373</f>
        <v>-</v>
      </c>
      <c r="Y382" s="50" t="str">
        <f>Data!U373</f>
        <v>-</v>
      </c>
      <c r="Z382" s="50" t="str">
        <f>Data!V373</f>
        <v>-</v>
      </c>
    </row>
    <row r="383" spans="1:26" ht="15" hidden="1" customHeight="1" outlineLevel="2">
      <c r="A383" s="46" t="s">
        <v>44</v>
      </c>
      <c r="B383" s="46">
        <f>INDEX('Listor_utökad spend'!$C$2:$C$7,MATCH('Input-inköpta varor o tjänster'!$K$13,LFUindelning,0))</f>
        <v>123</v>
      </c>
      <c r="C383" s="36">
        <f t="shared" si="42"/>
        <v>3</v>
      </c>
      <c r="D383" s="46" t="b">
        <f t="shared" si="43"/>
        <v>1</v>
      </c>
      <c r="E383" s="46" t="str">
        <f t="shared" si="44"/>
        <v>9</v>
      </c>
      <c r="F383" s="46" t="str">
        <f t="shared" si="45"/>
        <v>9.5</v>
      </c>
      <c r="G383" s="46" t="str">
        <f t="shared" si="46"/>
        <v>9.5.2</v>
      </c>
      <c r="I383" s="20">
        <f t="shared" si="47"/>
        <v>-1</v>
      </c>
      <c r="J383" s="52" t="s">
        <v>396</v>
      </c>
      <c r="K383" s="47"/>
      <c r="L383" s="47"/>
      <c r="M383" s="47"/>
      <c r="O383" s="48" t="str">
        <f>IFERROR(INDEX(Utsläppsfaktorer!E:E,MATCH(CONCATENATE($J$1,$J$11,$J383),Utsläppsfaktorer!$A:$A,0)),"-")</f>
        <v>kg CO2e/SEK</v>
      </c>
      <c r="P383" s="48">
        <f>IFERROR(INDEX(Utsläppsfaktorer!F:F,MATCH(CONCATENATE($J$1,$J$11,$J383),Utsläppsfaktorer!$A:$A,0)),"-")</f>
        <v>0</v>
      </c>
      <c r="Q383" s="48">
        <f>IFERROR(INDEX(Utsläppsfaktorer!G:G,MATCH(CONCATENATE($J$1,$J$11,$J383),Utsläppsfaktorer!$A:$A,0)),"-")</f>
        <v>0</v>
      </c>
      <c r="R383" s="48">
        <f>IFERROR(INDEX(Utsläppsfaktorer!H:H,MATCH(CONCATENATE($J$1,$J$11,$J383),Utsläppsfaktorer!$A:$A,0)),"-")</f>
        <v>5.3580579380120069E-3</v>
      </c>
      <c r="S383" s="47"/>
      <c r="T383" s="47"/>
      <c r="U383" s="47"/>
      <c r="V383" s="49" t="str">
        <f t="shared" si="48"/>
        <v/>
      </c>
      <c r="W383" s="48" t="s">
        <v>45</v>
      </c>
      <c r="X383" s="50" t="str">
        <f>Data!T374</f>
        <v>-</v>
      </c>
      <c r="Y383" s="50" t="str">
        <f>Data!U374</f>
        <v>-</v>
      </c>
      <c r="Z383" s="50" t="str">
        <f>Data!V374</f>
        <v>-</v>
      </c>
    </row>
    <row r="384" spans="1:26" ht="15" hidden="1" customHeight="1" outlineLevel="2">
      <c r="A384" s="46" t="s">
        <v>44</v>
      </c>
      <c r="B384" s="46">
        <f>INDEX('Listor_utökad spend'!$C$2:$C$7,MATCH('Input-inköpta varor o tjänster'!$K$13,LFUindelning,0))</f>
        <v>123</v>
      </c>
      <c r="C384" s="36">
        <f t="shared" si="42"/>
        <v>3</v>
      </c>
      <c r="D384" s="46" t="b">
        <f t="shared" si="43"/>
        <v>1</v>
      </c>
      <c r="E384" s="46" t="str">
        <f t="shared" si="44"/>
        <v>9</v>
      </c>
      <c r="F384" s="46" t="str">
        <f t="shared" si="45"/>
        <v>9.5</v>
      </c>
      <c r="G384" s="46" t="str">
        <f t="shared" si="46"/>
        <v>9.5.3</v>
      </c>
      <c r="I384" s="20">
        <f t="shared" si="47"/>
        <v>-1</v>
      </c>
      <c r="J384" s="52" t="s">
        <v>397</v>
      </c>
      <c r="K384" s="47"/>
      <c r="L384" s="47"/>
      <c r="M384" s="47"/>
      <c r="O384" s="48" t="str">
        <f>IFERROR(INDEX(Utsläppsfaktorer!E:E,MATCH(CONCATENATE($J$1,$J$11,$J384),Utsläppsfaktorer!$A:$A,0)),"-")</f>
        <v>kg CO2e/SEK</v>
      </c>
      <c r="P384" s="48">
        <f>IFERROR(INDEX(Utsläppsfaktorer!F:F,MATCH(CONCATENATE($J$1,$J$11,$J384),Utsläppsfaktorer!$A:$A,0)),"-")</f>
        <v>0</v>
      </c>
      <c r="Q384" s="48">
        <f>IFERROR(INDEX(Utsläppsfaktorer!G:G,MATCH(CONCATENATE($J$1,$J$11,$J384),Utsläppsfaktorer!$A:$A,0)),"-")</f>
        <v>0</v>
      </c>
      <c r="R384" s="48">
        <f>IFERROR(INDEX(Utsläppsfaktorer!H:H,MATCH(CONCATENATE($J$1,$J$11,$J384),Utsläppsfaktorer!$A:$A,0)),"-")</f>
        <v>5.3580579380120069E-3</v>
      </c>
      <c r="S384" s="47"/>
      <c r="T384" s="47"/>
      <c r="U384" s="47"/>
      <c r="V384" s="49" t="str">
        <f t="shared" si="48"/>
        <v/>
      </c>
      <c r="W384" s="48" t="s">
        <v>45</v>
      </c>
      <c r="X384" s="50" t="str">
        <f>Data!T375</f>
        <v>-</v>
      </c>
      <c r="Y384" s="50" t="str">
        <f>Data!U375</f>
        <v>-</v>
      </c>
      <c r="Z384" s="50" t="str">
        <f>Data!V375</f>
        <v>-</v>
      </c>
    </row>
    <row r="385" spans="1:26" ht="15" hidden="1" customHeight="1" outlineLevel="2">
      <c r="A385" s="46" t="s">
        <v>44</v>
      </c>
      <c r="B385" s="46">
        <f>INDEX('Listor_utökad spend'!$C$2:$C$7,MATCH('Input-inköpta varor o tjänster'!$K$13,LFUindelning,0))</f>
        <v>123</v>
      </c>
      <c r="C385" s="36">
        <f t="shared" si="42"/>
        <v>3</v>
      </c>
      <c r="D385" s="46" t="b">
        <f t="shared" si="43"/>
        <v>1</v>
      </c>
      <c r="E385" s="46" t="str">
        <f t="shared" si="44"/>
        <v>9</v>
      </c>
      <c r="F385" s="46" t="str">
        <f t="shared" si="45"/>
        <v>9.5</v>
      </c>
      <c r="G385" s="46" t="str">
        <f t="shared" si="46"/>
        <v>9.5.4</v>
      </c>
      <c r="I385" s="20">
        <f t="shared" si="47"/>
        <v>-1</v>
      </c>
      <c r="J385" s="52" t="s">
        <v>398</v>
      </c>
      <c r="K385" s="47"/>
      <c r="L385" s="47"/>
      <c r="M385" s="47"/>
      <c r="O385" s="48" t="str">
        <f>IFERROR(INDEX(Utsläppsfaktorer!E:E,MATCH(CONCATENATE($J$1,$J$11,$J385),Utsläppsfaktorer!$A:$A,0)),"-")</f>
        <v>kg CO2e/SEK</v>
      </c>
      <c r="P385" s="48">
        <f>IFERROR(INDEX(Utsläppsfaktorer!F:F,MATCH(CONCATENATE($J$1,$J$11,$J385),Utsläppsfaktorer!$A:$A,0)),"-")</f>
        <v>0</v>
      </c>
      <c r="Q385" s="48">
        <f>IFERROR(INDEX(Utsläppsfaktorer!G:G,MATCH(CONCATENATE($J$1,$J$11,$J385),Utsläppsfaktorer!$A:$A,0)),"-")</f>
        <v>0</v>
      </c>
      <c r="R385" s="48">
        <f>IFERROR(INDEX(Utsläppsfaktorer!H:H,MATCH(CONCATENATE($J$1,$J$11,$J385),Utsläppsfaktorer!$A:$A,0)),"-")</f>
        <v>5.3580579380120069E-3</v>
      </c>
      <c r="S385" s="47"/>
      <c r="T385" s="47"/>
      <c r="U385" s="47"/>
      <c r="V385" s="49" t="str">
        <f t="shared" si="48"/>
        <v/>
      </c>
      <c r="W385" s="48" t="s">
        <v>45</v>
      </c>
      <c r="X385" s="50" t="str">
        <f>Data!T376</f>
        <v>-</v>
      </c>
      <c r="Y385" s="50" t="str">
        <f>Data!U376</f>
        <v>-</v>
      </c>
      <c r="Z385" s="50" t="str">
        <f>Data!V376</f>
        <v>-</v>
      </c>
    </row>
    <row r="386" spans="1:26" ht="15" hidden="1" customHeight="1" outlineLevel="2">
      <c r="A386" s="46" t="s">
        <v>44</v>
      </c>
      <c r="B386" s="46">
        <f>INDEX('Listor_utökad spend'!$C$2:$C$7,MATCH('Input-inköpta varor o tjänster'!$K$13,LFUindelning,0))</f>
        <v>123</v>
      </c>
      <c r="C386" s="36">
        <f t="shared" si="42"/>
        <v>3</v>
      </c>
      <c r="D386" s="46" t="b">
        <f t="shared" si="43"/>
        <v>1</v>
      </c>
      <c r="E386" s="46" t="str">
        <f t="shared" si="44"/>
        <v>9</v>
      </c>
      <c r="F386" s="46" t="str">
        <f t="shared" si="45"/>
        <v>9.5</v>
      </c>
      <c r="G386" s="46" t="str">
        <f t="shared" si="46"/>
        <v>9.5.5</v>
      </c>
      <c r="I386" s="20">
        <f t="shared" si="47"/>
        <v>-1</v>
      </c>
      <c r="J386" s="52" t="s">
        <v>399</v>
      </c>
      <c r="K386" s="47"/>
      <c r="L386" s="47"/>
      <c r="M386" s="47"/>
      <c r="O386" s="48" t="str">
        <f>IFERROR(INDEX(Utsläppsfaktorer!E:E,MATCH(CONCATENATE($J$1,$J$11,$J386),Utsläppsfaktorer!$A:$A,0)),"-")</f>
        <v>kg CO2e/SEK</v>
      </c>
      <c r="P386" s="48">
        <f>IFERROR(INDEX(Utsläppsfaktorer!F:F,MATCH(CONCATENATE($J$1,$J$11,$J386),Utsläppsfaktorer!$A:$A,0)),"-")</f>
        <v>0</v>
      </c>
      <c r="Q386" s="48">
        <f>IFERROR(INDEX(Utsläppsfaktorer!G:G,MATCH(CONCATENATE($J$1,$J$11,$J386),Utsläppsfaktorer!$A:$A,0)),"-")</f>
        <v>0</v>
      </c>
      <c r="R386" s="48">
        <f>IFERROR(INDEX(Utsläppsfaktorer!H:H,MATCH(CONCATENATE($J$1,$J$11,$J386),Utsläppsfaktorer!$A:$A,0)),"-")</f>
        <v>5.3580579380120069E-3</v>
      </c>
      <c r="S386" s="47"/>
      <c r="T386" s="47"/>
      <c r="U386" s="47"/>
      <c r="V386" s="49" t="str">
        <f t="shared" si="48"/>
        <v/>
      </c>
      <c r="W386" s="48" t="s">
        <v>45</v>
      </c>
      <c r="X386" s="50" t="str">
        <f>Data!T377</f>
        <v>-</v>
      </c>
      <c r="Y386" s="50" t="str">
        <f>Data!U377</f>
        <v>-</v>
      </c>
      <c r="Z386" s="50" t="str">
        <f>Data!V377</f>
        <v>-</v>
      </c>
    </row>
    <row r="387" spans="1:26" ht="15" hidden="1" customHeight="1" outlineLevel="2">
      <c r="A387" s="46" t="s">
        <v>44</v>
      </c>
      <c r="B387" s="46">
        <f>INDEX('Listor_utökad spend'!$C$2:$C$7,MATCH('Input-inköpta varor o tjänster'!$K$13,LFUindelning,0))</f>
        <v>123</v>
      </c>
      <c r="C387" s="36">
        <f t="shared" si="42"/>
        <v>3</v>
      </c>
      <c r="D387" s="46" t="b">
        <f t="shared" si="43"/>
        <v>1</v>
      </c>
      <c r="E387" s="46" t="str">
        <f t="shared" si="44"/>
        <v>9</v>
      </c>
      <c r="F387" s="46" t="str">
        <f t="shared" si="45"/>
        <v>9.5</v>
      </c>
      <c r="G387" s="46" t="str">
        <f t="shared" si="46"/>
        <v>9.5.6</v>
      </c>
      <c r="I387" s="20">
        <f t="shared" si="47"/>
        <v>-1</v>
      </c>
      <c r="J387" s="52" t="s">
        <v>400</v>
      </c>
      <c r="K387" s="47"/>
      <c r="L387" s="47"/>
      <c r="M387" s="47"/>
      <c r="O387" s="48" t="str">
        <f>IFERROR(INDEX(Utsläppsfaktorer!E:E,MATCH(CONCATENATE($J$1,$J$11,$J387),Utsläppsfaktorer!$A:$A,0)),"-")</f>
        <v>kg CO2e/SEK</v>
      </c>
      <c r="P387" s="48">
        <f>IFERROR(INDEX(Utsläppsfaktorer!F:F,MATCH(CONCATENATE($J$1,$J$11,$J387),Utsläppsfaktorer!$A:$A,0)),"-")</f>
        <v>0</v>
      </c>
      <c r="Q387" s="48">
        <f>IFERROR(INDEX(Utsläppsfaktorer!G:G,MATCH(CONCATENATE($J$1,$J$11,$J387),Utsläppsfaktorer!$A:$A,0)),"-")</f>
        <v>0</v>
      </c>
      <c r="R387" s="48">
        <f>IFERROR(INDEX(Utsläppsfaktorer!H:H,MATCH(CONCATENATE($J$1,$J$11,$J387),Utsläppsfaktorer!$A:$A,0)),"-")</f>
        <v>5.3580579380120069E-3</v>
      </c>
      <c r="S387" s="47"/>
      <c r="T387" s="47"/>
      <c r="U387" s="47"/>
      <c r="V387" s="49" t="str">
        <f t="shared" si="48"/>
        <v/>
      </c>
      <c r="W387" s="48" t="s">
        <v>45</v>
      </c>
      <c r="X387" s="50" t="str">
        <f>Data!T378</f>
        <v>-</v>
      </c>
      <c r="Y387" s="50" t="str">
        <f>Data!U378</f>
        <v>-</v>
      </c>
      <c r="Z387" s="50" t="str">
        <f>Data!V378</f>
        <v>-</v>
      </c>
    </row>
    <row r="388" spans="1:26" ht="15" hidden="1" customHeight="1" outlineLevel="2">
      <c r="A388" s="46" t="s">
        <v>44</v>
      </c>
      <c r="B388" s="46">
        <f>INDEX('Listor_utökad spend'!$C$2:$C$7,MATCH('Input-inköpta varor o tjänster'!$K$13,LFUindelning,0))</f>
        <v>123</v>
      </c>
      <c r="C388" s="36">
        <f t="shared" si="42"/>
        <v>3</v>
      </c>
      <c r="D388" s="46" t="b">
        <f t="shared" si="43"/>
        <v>1</v>
      </c>
      <c r="E388" s="46" t="str">
        <f t="shared" si="44"/>
        <v>9</v>
      </c>
      <c r="F388" s="46" t="str">
        <f t="shared" si="45"/>
        <v>9.5</v>
      </c>
      <c r="G388" s="46" t="str">
        <f t="shared" si="46"/>
        <v>9.5.7</v>
      </c>
      <c r="I388" s="20">
        <f t="shared" si="47"/>
        <v>-1</v>
      </c>
      <c r="J388" s="52" t="s">
        <v>401</v>
      </c>
      <c r="K388" s="47"/>
      <c r="L388" s="47"/>
      <c r="M388" s="47"/>
      <c r="O388" s="48" t="str">
        <f>IFERROR(INDEX(Utsläppsfaktorer!E:E,MATCH(CONCATENATE($J$1,$J$11,$J388),Utsläppsfaktorer!$A:$A,0)),"-")</f>
        <v>kg CO2e/SEK</v>
      </c>
      <c r="P388" s="48">
        <f>IFERROR(INDEX(Utsläppsfaktorer!F:F,MATCH(CONCATENATE($J$1,$J$11,$J388),Utsläppsfaktorer!$A:$A,0)),"-")</f>
        <v>0</v>
      </c>
      <c r="Q388" s="48">
        <f>IFERROR(INDEX(Utsläppsfaktorer!G:G,MATCH(CONCATENATE($J$1,$J$11,$J388),Utsläppsfaktorer!$A:$A,0)),"-")</f>
        <v>0</v>
      </c>
      <c r="R388" s="48">
        <f>IFERROR(INDEX(Utsläppsfaktorer!H:H,MATCH(CONCATENATE($J$1,$J$11,$J388),Utsläppsfaktorer!$A:$A,0)),"-")</f>
        <v>5.3580579380120069E-3</v>
      </c>
      <c r="S388" s="47"/>
      <c r="T388" s="47"/>
      <c r="U388" s="47"/>
      <c r="V388" s="49" t="str">
        <f t="shared" si="48"/>
        <v/>
      </c>
      <c r="W388" s="48" t="s">
        <v>45</v>
      </c>
      <c r="X388" s="50" t="str">
        <f>Data!T379</f>
        <v>-</v>
      </c>
      <c r="Y388" s="50" t="str">
        <f>Data!U379</f>
        <v>-</v>
      </c>
      <c r="Z388" s="50" t="str">
        <f>Data!V379</f>
        <v>-</v>
      </c>
    </row>
    <row r="389" spans="1:26" ht="15" hidden="1" customHeight="1" outlineLevel="2">
      <c r="A389" s="46" t="s">
        <v>44</v>
      </c>
      <c r="B389" s="46">
        <f>INDEX('Listor_utökad spend'!$C$2:$C$7,MATCH('Input-inköpta varor o tjänster'!$K$13,LFUindelning,0))</f>
        <v>123</v>
      </c>
      <c r="C389" s="36">
        <f t="shared" si="42"/>
        <v>3</v>
      </c>
      <c r="D389" s="46" t="b">
        <f t="shared" si="43"/>
        <v>1</v>
      </c>
      <c r="E389" s="46" t="str">
        <f t="shared" si="44"/>
        <v>9</v>
      </c>
      <c r="F389" s="46" t="str">
        <f t="shared" si="45"/>
        <v>9.5</v>
      </c>
      <c r="G389" s="46" t="str">
        <f t="shared" si="46"/>
        <v>9.5.8</v>
      </c>
      <c r="I389" s="20">
        <f t="shared" si="47"/>
        <v>-1</v>
      </c>
      <c r="J389" s="52" t="s">
        <v>402</v>
      </c>
      <c r="K389" s="47"/>
      <c r="L389" s="47"/>
      <c r="M389" s="47"/>
      <c r="O389" s="48" t="str">
        <f>IFERROR(INDEX(Utsläppsfaktorer!E:E,MATCH(CONCATENATE($J$1,$J$11,$J389),Utsläppsfaktorer!$A:$A,0)),"-")</f>
        <v>kg CO2e/SEK</v>
      </c>
      <c r="P389" s="48">
        <f>IFERROR(INDEX(Utsläppsfaktorer!F:F,MATCH(CONCATENATE($J$1,$J$11,$J389),Utsläppsfaktorer!$A:$A,0)),"-")</f>
        <v>0</v>
      </c>
      <c r="Q389" s="48">
        <f>IFERROR(INDEX(Utsläppsfaktorer!G:G,MATCH(CONCATENATE($J$1,$J$11,$J389),Utsläppsfaktorer!$A:$A,0)),"-")</f>
        <v>0</v>
      </c>
      <c r="R389" s="48">
        <f>IFERROR(INDEX(Utsläppsfaktorer!H:H,MATCH(CONCATENATE($J$1,$J$11,$J389),Utsläppsfaktorer!$A:$A,0)),"-")</f>
        <v>5.3580579380120069E-3</v>
      </c>
      <c r="S389" s="47"/>
      <c r="T389" s="47"/>
      <c r="U389" s="47"/>
      <c r="V389" s="49" t="str">
        <f t="shared" si="48"/>
        <v/>
      </c>
      <c r="W389" s="48" t="s">
        <v>45</v>
      </c>
      <c r="X389" s="50" t="str">
        <f>Data!T380</f>
        <v>-</v>
      </c>
      <c r="Y389" s="50" t="str">
        <f>Data!U380</f>
        <v>-</v>
      </c>
      <c r="Z389" s="50" t="str">
        <f>Data!V380</f>
        <v>-</v>
      </c>
    </row>
    <row r="390" spans="1:26" ht="15" hidden="1" customHeight="1" outlineLevel="2">
      <c r="A390" s="46" t="s">
        <v>44</v>
      </c>
      <c r="B390" s="46">
        <f>INDEX('Listor_utökad spend'!$C$2:$C$7,MATCH('Input-inköpta varor o tjänster'!$K$13,LFUindelning,0))</f>
        <v>123</v>
      </c>
      <c r="C390" s="36">
        <f t="shared" si="42"/>
        <v>3</v>
      </c>
      <c r="D390" s="46" t="b">
        <f t="shared" si="43"/>
        <v>1</v>
      </c>
      <c r="E390" s="46" t="str">
        <f t="shared" si="44"/>
        <v>9</v>
      </c>
      <c r="F390" s="46" t="str">
        <f t="shared" si="45"/>
        <v>9.5</v>
      </c>
      <c r="G390" s="46" t="str">
        <f t="shared" si="46"/>
        <v>9.5.9</v>
      </c>
      <c r="I390" s="20">
        <f t="shared" si="47"/>
        <v>-1</v>
      </c>
      <c r="J390" s="52" t="s">
        <v>403</v>
      </c>
      <c r="K390" s="47"/>
      <c r="L390" s="47"/>
      <c r="M390" s="47"/>
      <c r="O390" s="48" t="str">
        <f>IFERROR(INDEX(Utsläppsfaktorer!E:E,MATCH(CONCATENATE($J$1,$J$11,$J390),Utsläppsfaktorer!$A:$A,0)),"-")</f>
        <v>kg CO2e/SEK</v>
      </c>
      <c r="P390" s="48">
        <f>IFERROR(INDEX(Utsläppsfaktorer!F:F,MATCH(CONCATENATE($J$1,$J$11,$J390),Utsläppsfaktorer!$A:$A,0)),"-")</f>
        <v>0</v>
      </c>
      <c r="Q390" s="48">
        <f>IFERROR(INDEX(Utsläppsfaktorer!G:G,MATCH(CONCATENATE($J$1,$J$11,$J390),Utsläppsfaktorer!$A:$A,0)),"-")</f>
        <v>0</v>
      </c>
      <c r="R390" s="48">
        <f>IFERROR(INDEX(Utsläppsfaktorer!H:H,MATCH(CONCATENATE($J$1,$J$11,$J390),Utsläppsfaktorer!$A:$A,0)),"-")</f>
        <v>5.3580579380120069E-3</v>
      </c>
      <c r="S390" s="47"/>
      <c r="T390" s="47"/>
      <c r="U390" s="47"/>
      <c r="V390" s="49" t="str">
        <f t="shared" si="48"/>
        <v/>
      </c>
      <c r="W390" s="48" t="s">
        <v>45</v>
      </c>
      <c r="X390" s="50" t="str">
        <f>Data!T381</f>
        <v>-</v>
      </c>
      <c r="Y390" s="50" t="str">
        <f>Data!U381</f>
        <v>-</v>
      </c>
      <c r="Z390" s="50" t="str">
        <f>Data!V381</f>
        <v>-</v>
      </c>
    </row>
    <row r="391" spans="1:26" ht="15" hidden="1" customHeight="1" outlineLevel="2">
      <c r="A391" s="46" t="s">
        <v>44</v>
      </c>
      <c r="B391" s="46">
        <f>INDEX('Listor_utökad spend'!$C$2:$C$7,MATCH('Input-inköpta varor o tjänster'!$K$13,LFUindelning,0))</f>
        <v>123</v>
      </c>
      <c r="C391" s="36">
        <f t="shared" si="42"/>
        <v>3</v>
      </c>
      <c r="D391" s="46" t="b">
        <f t="shared" si="43"/>
        <v>1</v>
      </c>
      <c r="E391" s="46" t="str">
        <f t="shared" si="44"/>
        <v>9</v>
      </c>
      <c r="F391" s="46" t="str">
        <f t="shared" si="45"/>
        <v>9.5</v>
      </c>
      <c r="G391" s="46" t="str">
        <f t="shared" si="46"/>
        <v>9.5.10</v>
      </c>
      <c r="I391" s="20">
        <f t="shared" si="47"/>
        <v>-1</v>
      </c>
      <c r="J391" s="52" t="s">
        <v>404</v>
      </c>
      <c r="K391" s="47"/>
      <c r="L391" s="47"/>
      <c r="M391" s="47"/>
      <c r="O391" s="48" t="str">
        <f>IFERROR(INDEX(Utsläppsfaktorer!E:E,MATCH(CONCATENATE($J$1,$J$11,$J391),Utsläppsfaktorer!$A:$A,0)),"-")</f>
        <v>kg CO2e/SEK</v>
      </c>
      <c r="P391" s="48">
        <f>IFERROR(INDEX(Utsläppsfaktorer!F:F,MATCH(CONCATENATE($J$1,$J$11,$J391),Utsläppsfaktorer!$A:$A,0)),"-")</f>
        <v>0</v>
      </c>
      <c r="Q391" s="48">
        <f>IFERROR(INDEX(Utsläppsfaktorer!G:G,MATCH(CONCATENATE($J$1,$J$11,$J391),Utsläppsfaktorer!$A:$A,0)),"-")</f>
        <v>0</v>
      </c>
      <c r="R391" s="48">
        <f>IFERROR(INDEX(Utsläppsfaktorer!H:H,MATCH(CONCATENATE($J$1,$J$11,$J391),Utsläppsfaktorer!$A:$A,0)),"-")</f>
        <v>5.3580579380120069E-3</v>
      </c>
      <c r="S391" s="47"/>
      <c r="T391" s="47"/>
      <c r="U391" s="47"/>
      <c r="V391" s="49" t="str">
        <f t="shared" si="48"/>
        <v/>
      </c>
      <c r="W391" s="48" t="s">
        <v>45</v>
      </c>
      <c r="X391" s="50" t="str">
        <f>Data!T382</f>
        <v>-</v>
      </c>
      <c r="Y391" s="50" t="str">
        <f>Data!U382</f>
        <v>-</v>
      </c>
      <c r="Z391" s="50" t="str">
        <f>Data!V382</f>
        <v>-</v>
      </c>
    </row>
    <row r="392" spans="1:26" ht="15" hidden="1" customHeight="1" outlineLevel="2">
      <c r="A392" s="46" t="s">
        <v>44</v>
      </c>
      <c r="B392" s="46">
        <f>INDEX('Listor_utökad spend'!$C$2:$C$7,MATCH('Input-inköpta varor o tjänster'!$K$13,LFUindelning,0))</f>
        <v>123</v>
      </c>
      <c r="C392" s="36">
        <f t="shared" si="42"/>
        <v>3</v>
      </c>
      <c r="D392" s="46" t="b">
        <f t="shared" si="43"/>
        <v>1</v>
      </c>
      <c r="E392" s="46" t="str">
        <f t="shared" si="44"/>
        <v>9</v>
      </c>
      <c r="F392" s="46" t="str">
        <f t="shared" si="45"/>
        <v>9.5</v>
      </c>
      <c r="G392" s="46" t="str">
        <f t="shared" si="46"/>
        <v>9.5.11</v>
      </c>
      <c r="I392" s="20">
        <f t="shared" si="47"/>
        <v>-1</v>
      </c>
      <c r="J392" s="52" t="s">
        <v>405</v>
      </c>
      <c r="K392" s="47"/>
      <c r="L392" s="47"/>
      <c r="M392" s="47"/>
      <c r="O392" s="48" t="str">
        <f>IFERROR(INDEX(Utsläppsfaktorer!E:E,MATCH(CONCATENATE($J$1,$J$11,$J392),Utsläppsfaktorer!$A:$A,0)),"-")</f>
        <v>kg CO2e/SEK</v>
      </c>
      <c r="P392" s="48">
        <f>IFERROR(INDEX(Utsläppsfaktorer!F:F,MATCH(CONCATENATE($J$1,$J$11,$J392),Utsläppsfaktorer!$A:$A,0)),"-")</f>
        <v>0</v>
      </c>
      <c r="Q392" s="48">
        <f>IFERROR(INDEX(Utsläppsfaktorer!G:G,MATCH(CONCATENATE($J$1,$J$11,$J392),Utsläppsfaktorer!$A:$A,0)),"-")</f>
        <v>0</v>
      </c>
      <c r="R392" s="48">
        <f>IFERROR(INDEX(Utsläppsfaktorer!H:H,MATCH(CONCATENATE($J$1,$J$11,$J392),Utsläppsfaktorer!$A:$A,0)),"-")</f>
        <v>5.3580579380120069E-3</v>
      </c>
      <c r="S392" s="47"/>
      <c r="T392" s="47"/>
      <c r="U392" s="47"/>
      <c r="V392" s="49" t="str">
        <f t="shared" si="48"/>
        <v/>
      </c>
      <c r="W392" s="48" t="s">
        <v>45</v>
      </c>
      <c r="X392" s="50" t="str">
        <f>Data!T383</f>
        <v>-</v>
      </c>
      <c r="Y392" s="50" t="str">
        <f>Data!U383</f>
        <v>-</v>
      </c>
      <c r="Z392" s="50" t="str">
        <f>Data!V383</f>
        <v>-</v>
      </c>
    </row>
    <row r="393" spans="1:26" ht="15" hidden="1" customHeight="1" outlineLevel="1">
      <c r="A393" s="46" t="s">
        <v>44</v>
      </c>
      <c r="B393" s="46">
        <f>INDEX('Listor_utökad spend'!$C$2:$C$7,MATCH('Input-inköpta varor o tjänster'!$K$13,LFUindelning,0))</f>
        <v>123</v>
      </c>
      <c r="C393" s="36">
        <f t="shared" si="42"/>
        <v>2</v>
      </c>
      <c r="D393" s="46" t="b">
        <f t="shared" si="43"/>
        <v>1</v>
      </c>
      <c r="E393" s="46" t="str">
        <f t="shared" si="44"/>
        <v>9</v>
      </c>
      <c r="F393" s="46" t="str">
        <f t="shared" si="45"/>
        <v>9.6</v>
      </c>
      <c r="G393" s="46" t="str">
        <f t="shared" si="46"/>
        <v>9.6</v>
      </c>
      <c r="I393" s="20">
        <f t="shared" si="47"/>
        <v>-1</v>
      </c>
      <c r="J393" s="51" t="s">
        <v>406</v>
      </c>
      <c r="K393" s="47"/>
      <c r="L393" s="47"/>
      <c r="M393" s="47"/>
      <c r="O393" s="48" t="str">
        <f>IFERROR(INDEX(Utsläppsfaktorer!E:E,MATCH(CONCATENATE($J$1,$J$11,$J393),Utsläppsfaktorer!$A:$A,0)),"-")</f>
        <v>kg CO2e/SEK</v>
      </c>
      <c r="P393" s="48">
        <f>IFERROR(INDEX(Utsläppsfaktorer!F:F,MATCH(CONCATENATE($J$1,$J$11,$J393),Utsläppsfaktorer!$A:$A,0)),"-")</f>
        <v>0</v>
      </c>
      <c r="Q393" s="48">
        <f>IFERROR(INDEX(Utsläppsfaktorer!G:G,MATCH(CONCATENATE($J$1,$J$11,$J393),Utsläppsfaktorer!$A:$A,0)),"-")</f>
        <v>0</v>
      </c>
      <c r="R393" s="48">
        <f>IFERROR(INDEX(Utsläppsfaktorer!H:H,MATCH(CONCATENATE($J$1,$J$11,$J393),Utsläppsfaktorer!$A:$A,0)),"-")</f>
        <v>5.3580579380120069E-3</v>
      </c>
      <c r="S393" s="47"/>
      <c r="T393" s="47"/>
      <c r="U393" s="47"/>
      <c r="V393" s="49" t="str">
        <f t="shared" si="48"/>
        <v/>
      </c>
      <c r="W393" s="48" t="s">
        <v>45</v>
      </c>
      <c r="X393" s="50" t="str">
        <f>Data!T384</f>
        <v>-</v>
      </c>
      <c r="Y393" s="50" t="str">
        <f>Data!U384</f>
        <v>-</v>
      </c>
      <c r="Z393" s="50" t="str">
        <f>Data!V384</f>
        <v>-</v>
      </c>
    </row>
    <row r="394" spans="1:26" ht="15" hidden="1" customHeight="1" outlineLevel="2">
      <c r="A394" s="46" t="s">
        <v>44</v>
      </c>
      <c r="B394" s="46">
        <f>INDEX('Listor_utökad spend'!$C$2:$C$7,MATCH('Input-inköpta varor o tjänster'!$K$13,LFUindelning,0))</f>
        <v>123</v>
      </c>
      <c r="C394" s="36">
        <f t="shared" si="42"/>
        <v>3</v>
      </c>
      <c r="D394" s="46" t="b">
        <f t="shared" si="43"/>
        <v>1</v>
      </c>
      <c r="E394" s="46" t="str">
        <f t="shared" si="44"/>
        <v>9</v>
      </c>
      <c r="F394" s="46" t="str">
        <f t="shared" si="45"/>
        <v>9.6</v>
      </c>
      <c r="G394" s="46" t="str">
        <f t="shared" si="46"/>
        <v>9.6.1</v>
      </c>
      <c r="I394" s="20">
        <f t="shared" si="47"/>
        <v>-1</v>
      </c>
      <c r="J394" s="52" t="s">
        <v>407</v>
      </c>
      <c r="K394" s="47"/>
      <c r="L394" s="47"/>
      <c r="M394" s="47"/>
      <c r="O394" s="48" t="str">
        <f>IFERROR(INDEX(Utsläppsfaktorer!E:E,MATCH(CONCATENATE($J$1,$J$11,$J394),Utsläppsfaktorer!$A:$A,0)),"-")</f>
        <v>kg CO2e/SEK</v>
      </c>
      <c r="P394" s="48">
        <f>IFERROR(INDEX(Utsläppsfaktorer!F:F,MATCH(CONCATENATE($J$1,$J$11,$J394),Utsläppsfaktorer!$A:$A,0)),"-")</f>
        <v>0</v>
      </c>
      <c r="Q394" s="48">
        <f>IFERROR(INDEX(Utsläppsfaktorer!G:G,MATCH(CONCATENATE($J$1,$J$11,$J394),Utsläppsfaktorer!$A:$A,0)),"-")</f>
        <v>0</v>
      </c>
      <c r="R394" s="48">
        <f>IFERROR(INDEX(Utsläppsfaktorer!H:H,MATCH(CONCATENATE($J$1,$J$11,$J394),Utsläppsfaktorer!$A:$A,0)),"-")</f>
        <v>5.3580579380120069E-3</v>
      </c>
      <c r="S394" s="47"/>
      <c r="T394" s="47"/>
      <c r="U394" s="47"/>
      <c r="V394" s="49" t="str">
        <f t="shared" si="48"/>
        <v/>
      </c>
      <c r="W394" s="48" t="s">
        <v>45</v>
      </c>
      <c r="X394" s="50" t="str">
        <f>Data!T385</f>
        <v>-</v>
      </c>
      <c r="Y394" s="50" t="str">
        <f>Data!U385</f>
        <v>-</v>
      </c>
      <c r="Z394" s="50" t="str">
        <f>Data!V385</f>
        <v>-</v>
      </c>
    </row>
    <row r="395" spans="1:26" ht="15" hidden="1" customHeight="1" outlineLevel="2">
      <c r="A395" s="46" t="s">
        <v>44</v>
      </c>
      <c r="B395" s="46">
        <f>INDEX('Listor_utökad spend'!$C$2:$C$7,MATCH('Input-inköpta varor o tjänster'!$K$13,LFUindelning,0))</f>
        <v>123</v>
      </c>
      <c r="C395" s="36">
        <f t="shared" si="42"/>
        <v>3</v>
      </c>
      <c r="D395" s="46" t="b">
        <f t="shared" si="43"/>
        <v>1</v>
      </c>
      <c r="E395" s="46" t="str">
        <f t="shared" si="44"/>
        <v>9</v>
      </c>
      <c r="F395" s="46" t="str">
        <f t="shared" si="45"/>
        <v>9.6</v>
      </c>
      <c r="G395" s="46" t="str">
        <f t="shared" si="46"/>
        <v>9.6.2</v>
      </c>
      <c r="I395" s="20">
        <f t="shared" si="47"/>
        <v>-1</v>
      </c>
      <c r="J395" s="52" t="s">
        <v>408</v>
      </c>
      <c r="K395" s="47"/>
      <c r="L395" s="47"/>
      <c r="M395" s="47"/>
      <c r="O395" s="48" t="str">
        <f>IFERROR(INDEX(Utsläppsfaktorer!E:E,MATCH(CONCATENATE($J$1,$J$11,$J395),Utsläppsfaktorer!$A:$A,0)),"-")</f>
        <v>kg CO2e/SEK</v>
      </c>
      <c r="P395" s="48">
        <f>IFERROR(INDEX(Utsläppsfaktorer!F:F,MATCH(CONCATENATE($J$1,$J$11,$J395),Utsläppsfaktorer!$A:$A,0)),"-")</f>
        <v>0</v>
      </c>
      <c r="Q395" s="48">
        <f>IFERROR(INDEX(Utsläppsfaktorer!G:G,MATCH(CONCATENATE($J$1,$J$11,$J395),Utsläppsfaktorer!$A:$A,0)),"-")</f>
        <v>0</v>
      </c>
      <c r="R395" s="48">
        <f>IFERROR(INDEX(Utsläppsfaktorer!H:H,MATCH(CONCATENATE($J$1,$J$11,$J395),Utsläppsfaktorer!$A:$A,0)),"-")</f>
        <v>5.3580579380120069E-3</v>
      </c>
      <c r="S395" s="47"/>
      <c r="T395" s="47"/>
      <c r="U395" s="47"/>
      <c r="V395" s="49" t="str">
        <f t="shared" si="48"/>
        <v/>
      </c>
      <c r="W395" s="48" t="s">
        <v>45</v>
      </c>
      <c r="X395" s="50" t="str">
        <f>Data!T386</f>
        <v>-</v>
      </c>
      <c r="Y395" s="50" t="str">
        <f>Data!U386</f>
        <v>-</v>
      </c>
      <c r="Z395" s="50" t="str">
        <f>Data!V386</f>
        <v>-</v>
      </c>
    </row>
    <row r="396" spans="1:26" ht="15" hidden="1" customHeight="1" outlineLevel="2">
      <c r="A396" s="46" t="s">
        <v>44</v>
      </c>
      <c r="B396" s="46">
        <f>INDEX('Listor_utökad spend'!$C$2:$C$7,MATCH('Input-inköpta varor o tjänster'!$K$13,LFUindelning,0))</f>
        <v>123</v>
      </c>
      <c r="C396" s="36">
        <f t="shared" si="42"/>
        <v>3</v>
      </c>
      <c r="D396" s="46" t="b">
        <f t="shared" si="43"/>
        <v>1</v>
      </c>
      <c r="E396" s="46" t="str">
        <f t="shared" si="44"/>
        <v>9</v>
      </c>
      <c r="F396" s="46" t="str">
        <f t="shared" si="45"/>
        <v>9.6</v>
      </c>
      <c r="G396" s="46" t="str">
        <f t="shared" si="46"/>
        <v>9.6.3</v>
      </c>
      <c r="I396" s="20">
        <f t="shared" si="47"/>
        <v>-1</v>
      </c>
      <c r="J396" s="52" t="s">
        <v>409</v>
      </c>
      <c r="K396" s="47"/>
      <c r="L396" s="47"/>
      <c r="M396" s="47"/>
      <c r="O396" s="48" t="str">
        <f>IFERROR(INDEX(Utsläppsfaktorer!E:E,MATCH(CONCATENATE($J$1,$J$11,$J396),Utsläppsfaktorer!$A:$A,0)),"-")</f>
        <v>kg CO2e/SEK</v>
      </c>
      <c r="P396" s="48">
        <f>IFERROR(INDEX(Utsläppsfaktorer!F:F,MATCH(CONCATENATE($J$1,$J$11,$J396),Utsläppsfaktorer!$A:$A,0)),"-")</f>
        <v>0</v>
      </c>
      <c r="Q396" s="48">
        <f>IFERROR(INDEX(Utsläppsfaktorer!G:G,MATCH(CONCATENATE($J$1,$J$11,$J396),Utsläppsfaktorer!$A:$A,0)),"-")</f>
        <v>0</v>
      </c>
      <c r="R396" s="48">
        <f>IFERROR(INDEX(Utsläppsfaktorer!H:H,MATCH(CONCATENATE($J$1,$J$11,$J396),Utsläppsfaktorer!$A:$A,0)),"-")</f>
        <v>5.3580579380120069E-3</v>
      </c>
      <c r="S396" s="47"/>
      <c r="T396" s="47"/>
      <c r="U396" s="47"/>
      <c r="V396" s="49" t="str">
        <f t="shared" si="48"/>
        <v/>
      </c>
      <c r="W396" s="48" t="s">
        <v>45</v>
      </c>
      <c r="X396" s="50" t="str">
        <f>Data!T387</f>
        <v>-</v>
      </c>
      <c r="Y396" s="50" t="str">
        <f>Data!U387</f>
        <v>-</v>
      </c>
      <c r="Z396" s="50" t="str">
        <f>Data!V387</f>
        <v>-</v>
      </c>
    </row>
    <row r="397" spans="1:26" ht="15" hidden="1" customHeight="1" outlineLevel="2">
      <c r="A397" s="46" t="s">
        <v>44</v>
      </c>
      <c r="B397" s="46">
        <f>INDEX('Listor_utökad spend'!$C$2:$C$7,MATCH('Input-inköpta varor o tjänster'!$K$13,LFUindelning,0))</f>
        <v>123</v>
      </c>
      <c r="C397" s="36">
        <f t="shared" si="42"/>
        <v>3</v>
      </c>
      <c r="D397" s="46" t="b">
        <f t="shared" si="43"/>
        <v>1</v>
      </c>
      <c r="E397" s="46" t="str">
        <f t="shared" si="44"/>
        <v>9</v>
      </c>
      <c r="F397" s="46" t="str">
        <f t="shared" si="45"/>
        <v>9.6</v>
      </c>
      <c r="G397" s="46" t="str">
        <f t="shared" si="46"/>
        <v>9.6.4</v>
      </c>
      <c r="I397" s="20">
        <f t="shared" si="47"/>
        <v>-1</v>
      </c>
      <c r="J397" s="52" t="s">
        <v>410</v>
      </c>
      <c r="K397" s="47"/>
      <c r="L397" s="47"/>
      <c r="M397" s="47"/>
      <c r="O397" s="48" t="str">
        <f>IFERROR(INDEX(Utsläppsfaktorer!E:E,MATCH(CONCATENATE($J$1,$J$11,$J397),Utsläppsfaktorer!$A:$A,0)),"-")</f>
        <v>kg CO2e/SEK</v>
      </c>
      <c r="P397" s="48">
        <f>IFERROR(INDEX(Utsläppsfaktorer!F:F,MATCH(CONCATENATE($J$1,$J$11,$J397),Utsläppsfaktorer!$A:$A,0)),"-")</f>
        <v>0</v>
      </c>
      <c r="Q397" s="48">
        <f>IFERROR(INDEX(Utsläppsfaktorer!G:G,MATCH(CONCATENATE($J$1,$J$11,$J397),Utsläppsfaktorer!$A:$A,0)),"-")</f>
        <v>0</v>
      </c>
      <c r="R397" s="48">
        <f>IFERROR(INDEX(Utsläppsfaktorer!H:H,MATCH(CONCATENATE($J$1,$J$11,$J397),Utsläppsfaktorer!$A:$A,0)),"-")</f>
        <v>5.3580579380120069E-3</v>
      </c>
      <c r="S397" s="47"/>
      <c r="T397" s="47"/>
      <c r="U397" s="47"/>
      <c r="V397" s="49" t="str">
        <f t="shared" si="48"/>
        <v/>
      </c>
      <c r="W397" s="48" t="s">
        <v>45</v>
      </c>
      <c r="X397" s="50" t="str">
        <f>Data!T388</f>
        <v>-</v>
      </c>
      <c r="Y397" s="50" t="str">
        <f>Data!U388</f>
        <v>-</v>
      </c>
      <c r="Z397" s="50" t="str">
        <f>Data!V388</f>
        <v>-</v>
      </c>
    </row>
    <row r="398" spans="1:26" ht="15" hidden="1" customHeight="1" outlineLevel="2">
      <c r="A398" s="46" t="s">
        <v>44</v>
      </c>
      <c r="B398" s="46">
        <f>INDEX('Listor_utökad spend'!$C$2:$C$7,MATCH('Input-inköpta varor o tjänster'!$K$13,LFUindelning,0))</f>
        <v>123</v>
      </c>
      <c r="C398" s="36">
        <f t="shared" si="42"/>
        <v>3</v>
      </c>
      <c r="D398" s="46" t="b">
        <f t="shared" si="43"/>
        <v>1</v>
      </c>
      <c r="E398" s="46" t="str">
        <f t="shared" si="44"/>
        <v>9</v>
      </c>
      <c r="F398" s="46" t="str">
        <f t="shared" si="45"/>
        <v>9.6</v>
      </c>
      <c r="G398" s="46" t="str">
        <f t="shared" si="46"/>
        <v>9.6.5</v>
      </c>
      <c r="I398" s="20">
        <f t="shared" si="47"/>
        <v>-1</v>
      </c>
      <c r="J398" s="52" t="s">
        <v>411</v>
      </c>
      <c r="K398" s="47"/>
      <c r="L398" s="47"/>
      <c r="M398" s="47"/>
      <c r="O398" s="48" t="str">
        <f>IFERROR(INDEX(Utsläppsfaktorer!E:E,MATCH(CONCATENATE($J$1,$J$11,$J398),Utsläppsfaktorer!$A:$A,0)),"-")</f>
        <v>kg CO2e/SEK</v>
      </c>
      <c r="P398" s="48">
        <f>IFERROR(INDEX(Utsläppsfaktorer!F:F,MATCH(CONCATENATE($J$1,$J$11,$J398),Utsläppsfaktorer!$A:$A,0)),"-")</f>
        <v>0</v>
      </c>
      <c r="Q398" s="48">
        <f>IFERROR(INDEX(Utsläppsfaktorer!G:G,MATCH(CONCATENATE($J$1,$J$11,$J398),Utsläppsfaktorer!$A:$A,0)),"-")</f>
        <v>0</v>
      </c>
      <c r="R398" s="48">
        <f>IFERROR(INDEX(Utsläppsfaktorer!H:H,MATCH(CONCATENATE($J$1,$J$11,$J398),Utsläppsfaktorer!$A:$A,0)),"-")</f>
        <v>5.3580579380120069E-3</v>
      </c>
      <c r="S398" s="47"/>
      <c r="T398" s="47"/>
      <c r="U398" s="47"/>
      <c r="V398" s="49" t="str">
        <f t="shared" si="48"/>
        <v/>
      </c>
      <c r="W398" s="48" t="s">
        <v>45</v>
      </c>
      <c r="X398" s="50" t="str">
        <f>Data!T389</f>
        <v>-</v>
      </c>
      <c r="Y398" s="50" t="str">
        <f>Data!U389</f>
        <v>-</v>
      </c>
      <c r="Z398" s="50" t="str">
        <f>Data!V389</f>
        <v>-</v>
      </c>
    </row>
    <row r="399" spans="1:26" ht="15" hidden="1" customHeight="1" outlineLevel="1">
      <c r="A399" s="46" t="s">
        <v>44</v>
      </c>
      <c r="B399" s="46">
        <f>INDEX('Listor_utökad spend'!$C$2:$C$7,MATCH('Input-inköpta varor o tjänster'!$K$13,LFUindelning,0))</f>
        <v>123</v>
      </c>
      <c r="C399" s="36">
        <f t="shared" si="42"/>
        <v>2</v>
      </c>
      <c r="D399" s="46" t="b">
        <f t="shared" si="43"/>
        <v>1</v>
      </c>
      <c r="E399" s="46" t="str">
        <f t="shared" si="44"/>
        <v>9</v>
      </c>
      <c r="F399" s="46" t="str">
        <f t="shared" si="45"/>
        <v>9.7</v>
      </c>
      <c r="G399" s="46" t="str">
        <f t="shared" si="46"/>
        <v>9.7</v>
      </c>
      <c r="I399" s="20">
        <f t="shared" si="47"/>
        <v>-1</v>
      </c>
      <c r="J399" s="51" t="s">
        <v>412</v>
      </c>
      <c r="K399" s="47"/>
      <c r="L399" s="47"/>
      <c r="M399" s="47"/>
      <c r="O399" s="48" t="str">
        <f>IFERROR(INDEX(Utsläppsfaktorer!E:E,MATCH(CONCATENATE($J$1,$J$11,$J399),Utsläppsfaktorer!$A:$A,0)),"-")</f>
        <v>kg CO2e/SEK</v>
      </c>
      <c r="P399" s="48">
        <f>IFERROR(INDEX(Utsläppsfaktorer!F:F,MATCH(CONCATENATE($J$1,$J$11,$J399),Utsläppsfaktorer!$A:$A,0)),"-")</f>
        <v>0</v>
      </c>
      <c r="Q399" s="48">
        <f>IFERROR(INDEX(Utsläppsfaktorer!G:G,MATCH(CONCATENATE($J$1,$J$11,$J399),Utsläppsfaktorer!$A:$A,0)),"-")</f>
        <v>0</v>
      </c>
      <c r="R399" s="48">
        <f>IFERROR(INDEX(Utsläppsfaktorer!H:H,MATCH(CONCATENATE($J$1,$J$11,$J399),Utsläppsfaktorer!$A:$A,0)),"-")</f>
        <v>5.3580579380120069E-3</v>
      </c>
      <c r="S399" s="47"/>
      <c r="T399" s="47"/>
      <c r="U399" s="47"/>
      <c r="V399" s="49" t="str">
        <f t="shared" si="48"/>
        <v/>
      </c>
      <c r="W399" s="48" t="s">
        <v>45</v>
      </c>
      <c r="X399" s="50" t="str">
        <f>Data!T390</f>
        <v>-</v>
      </c>
      <c r="Y399" s="50" t="str">
        <f>Data!U390</f>
        <v>-</v>
      </c>
      <c r="Z399" s="50" t="str">
        <f>Data!V390</f>
        <v>-</v>
      </c>
    </row>
    <row r="400" spans="1:26" ht="15" hidden="1" customHeight="1" outlineLevel="2">
      <c r="A400" s="46" t="s">
        <v>44</v>
      </c>
      <c r="B400" s="46">
        <f>INDEX('Listor_utökad spend'!$C$2:$C$7,MATCH('Input-inköpta varor o tjänster'!$K$13,LFUindelning,0))</f>
        <v>123</v>
      </c>
      <c r="C400" s="36">
        <f t="shared" ref="C400:C463" si="49">IF(ISBLANK(J400),0,LEN(J400)-LEN(SUBSTITUTE(J400,".",""))+1)</f>
        <v>3</v>
      </c>
      <c r="D400" s="46" t="b">
        <f t="shared" ref="D400:D463" si="50">ISNUMBER(FIND(C400,B400))</f>
        <v>1</v>
      </c>
      <c r="E400" s="46" t="str">
        <f t="shared" si="44"/>
        <v>9</v>
      </c>
      <c r="F400" s="46" t="str">
        <f t="shared" si="45"/>
        <v>9.7</v>
      </c>
      <c r="G400" s="46" t="str">
        <f t="shared" si="46"/>
        <v>9.7.1</v>
      </c>
      <c r="I400" s="20">
        <f t="shared" si="47"/>
        <v>-1</v>
      </c>
      <c r="J400" s="52" t="s">
        <v>413</v>
      </c>
      <c r="K400" s="47"/>
      <c r="L400" s="47"/>
      <c r="M400" s="47"/>
      <c r="O400" s="48" t="str">
        <f>IFERROR(INDEX(Utsläppsfaktorer!E:E,MATCH(CONCATENATE($J$1,$J$11,$J400),Utsläppsfaktorer!$A:$A,0)),"-")</f>
        <v>kg CO2e/SEK</v>
      </c>
      <c r="P400" s="48">
        <f>IFERROR(INDEX(Utsläppsfaktorer!F:F,MATCH(CONCATENATE($J$1,$J$11,$J400),Utsläppsfaktorer!$A:$A,0)),"-")</f>
        <v>0</v>
      </c>
      <c r="Q400" s="48">
        <f>IFERROR(INDEX(Utsläppsfaktorer!G:G,MATCH(CONCATENATE($J$1,$J$11,$J400),Utsläppsfaktorer!$A:$A,0)),"-")</f>
        <v>0</v>
      </c>
      <c r="R400" s="48">
        <f>IFERROR(INDEX(Utsläppsfaktorer!H:H,MATCH(CONCATENATE($J$1,$J$11,$J400),Utsläppsfaktorer!$A:$A,0)),"-")</f>
        <v>5.3580579380120069E-3</v>
      </c>
      <c r="S400" s="47"/>
      <c r="T400" s="47"/>
      <c r="U400" s="47"/>
      <c r="V400" s="49" t="str">
        <f t="shared" si="48"/>
        <v/>
      </c>
      <c r="W400" s="48" t="s">
        <v>45</v>
      </c>
      <c r="X400" s="50" t="str">
        <f>Data!T391</f>
        <v>-</v>
      </c>
      <c r="Y400" s="50" t="str">
        <f>Data!U391</f>
        <v>-</v>
      </c>
      <c r="Z400" s="50" t="str">
        <f>Data!V391</f>
        <v>-</v>
      </c>
    </row>
    <row r="401" spans="1:26" ht="15" hidden="1" customHeight="1" outlineLevel="2">
      <c r="A401" s="46" t="s">
        <v>44</v>
      </c>
      <c r="B401" s="46">
        <f>INDEX('Listor_utökad spend'!$C$2:$C$7,MATCH('Input-inköpta varor o tjänster'!$K$13,LFUindelning,0))</f>
        <v>123</v>
      </c>
      <c r="C401" s="36">
        <f t="shared" si="49"/>
        <v>3</v>
      </c>
      <c r="D401" s="46" t="b">
        <f t="shared" si="50"/>
        <v>1</v>
      </c>
      <c r="E401" s="46" t="str">
        <f t="shared" ref="E401:E442" si="51">LEFT(J401,1)</f>
        <v>9</v>
      </c>
      <c r="F401" s="46" t="str">
        <f t="shared" ref="F401:F464" si="52">IF(LEN(J401)-LEN(SUBSTITUTE(J401,".",""))&gt;=1,LEFT(J401,FIND(".",J401)+1),E401)</f>
        <v>9.7</v>
      </c>
      <c r="G401" s="46" t="str">
        <f t="shared" ref="G401:G464" si="53">IF(LEN(J401)-LEN(SUBSTITUTE(J401,".",""))&gt;=2,LEFT(J401,FIND(" ",J401)-1),F401)</f>
        <v>9.7.2</v>
      </c>
      <c r="I401" s="20">
        <f t="shared" ref="I401:I464" si="54">IF(OR($K$12="Ej relevant/Kommer ej kunna rapportera",K401&lt;&gt;"",D401=FALSE),1,-1)</f>
        <v>-1</v>
      </c>
      <c r="J401" s="52" t="s">
        <v>414</v>
      </c>
      <c r="K401" s="47"/>
      <c r="L401" s="47"/>
      <c r="M401" s="47"/>
      <c r="O401" s="48" t="str">
        <f>IFERROR(INDEX(Utsläppsfaktorer!E:E,MATCH(CONCATENATE($J$1,$J$11,$J401),Utsläppsfaktorer!$A:$A,0)),"-")</f>
        <v>kg CO2e/SEK</v>
      </c>
      <c r="P401" s="48">
        <f>IFERROR(INDEX(Utsläppsfaktorer!F:F,MATCH(CONCATENATE($J$1,$J$11,$J401),Utsläppsfaktorer!$A:$A,0)),"-")</f>
        <v>0</v>
      </c>
      <c r="Q401" s="48">
        <f>IFERROR(INDEX(Utsläppsfaktorer!G:G,MATCH(CONCATENATE($J$1,$J$11,$J401),Utsläppsfaktorer!$A:$A,0)),"-")</f>
        <v>0</v>
      </c>
      <c r="R401" s="48">
        <f>IFERROR(INDEX(Utsläppsfaktorer!H:H,MATCH(CONCATENATE($J$1,$J$11,$J401),Utsläppsfaktorer!$A:$A,0)),"-")</f>
        <v>5.3580579380120069E-3</v>
      </c>
      <c r="S401" s="47"/>
      <c r="T401" s="47"/>
      <c r="U401" s="47"/>
      <c r="V401" s="49" t="str">
        <f t="shared" ref="V401:V464" si="55">IF(AND(ISBLANK(S401),ISBLANK(T401),ISBLANK(U401)),"",IF(AND(ISNUMBER(S401),ISNUMBER(T401),ISNUMBER(U401)),"","Om egen faktor matas in måste alla gula fält fyllas i "))</f>
        <v/>
      </c>
      <c r="W401" s="48" t="s">
        <v>45</v>
      </c>
      <c r="X401" s="50" t="str">
        <f>Data!T392</f>
        <v>-</v>
      </c>
      <c r="Y401" s="50" t="str">
        <f>Data!U392</f>
        <v>-</v>
      </c>
      <c r="Z401" s="50" t="str">
        <f>Data!V392</f>
        <v>-</v>
      </c>
    </row>
    <row r="402" spans="1:26" ht="15" hidden="1" customHeight="1" outlineLevel="2">
      <c r="A402" s="46" t="s">
        <v>44</v>
      </c>
      <c r="B402" s="46">
        <f>INDEX('Listor_utökad spend'!$C$2:$C$7,MATCH('Input-inköpta varor o tjänster'!$K$13,LFUindelning,0))</f>
        <v>123</v>
      </c>
      <c r="C402" s="36">
        <f t="shared" si="49"/>
        <v>3</v>
      </c>
      <c r="D402" s="46" t="b">
        <f t="shared" si="50"/>
        <v>1</v>
      </c>
      <c r="E402" s="46" t="str">
        <f t="shared" si="51"/>
        <v>9</v>
      </c>
      <c r="F402" s="46" t="str">
        <f t="shared" si="52"/>
        <v>9.7</v>
      </c>
      <c r="G402" s="46" t="str">
        <f t="shared" si="53"/>
        <v>9.7.3</v>
      </c>
      <c r="I402" s="20">
        <f t="shared" si="54"/>
        <v>-1</v>
      </c>
      <c r="J402" s="52" t="s">
        <v>415</v>
      </c>
      <c r="K402" s="47"/>
      <c r="L402" s="47"/>
      <c r="M402" s="47"/>
      <c r="O402" s="48" t="str">
        <f>IFERROR(INDEX(Utsläppsfaktorer!E:E,MATCH(CONCATENATE($J$1,$J$11,$J402),Utsläppsfaktorer!$A:$A,0)),"-")</f>
        <v>kg CO2e/SEK</v>
      </c>
      <c r="P402" s="48">
        <f>IFERROR(INDEX(Utsläppsfaktorer!F:F,MATCH(CONCATENATE($J$1,$J$11,$J402),Utsläppsfaktorer!$A:$A,0)),"-")</f>
        <v>0</v>
      </c>
      <c r="Q402" s="48">
        <f>IFERROR(INDEX(Utsläppsfaktorer!G:G,MATCH(CONCATENATE($J$1,$J$11,$J402),Utsläppsfaktorer!$A:$A,0)),"-")</f>
        <v>0</v>
      </c>
      <c r="R402" s="48">
        <f>IFERROR(INDEX(Utsläppsfaktorer!H:H,MATCH(CONCATENATE($J$1,$J$11,$J402),Utsläppsfaktorer!$A:$A,0)),"-")</f>
        <v>5.3580579380120069E-3</v>
      </c>
      <c r="S402" s="47"/>
      <c r="T402" s="47"/>
      <c r="U402" s="47"/>
      <c r="V402" s="49" t="str">
        <f t="shared" si="55"/>
        <v/>
      </c>
      <c r="W402" s="48" t="s">
        <v>45</v>
      </c>
      <c r="X402" s="50" t="str">
        <f>Data!T393</f>
        <v>-</v>
      </c>
      <c r="Y402" s="50" t="str">
        <f>Data!U393</f>
        <v>-</v>
      </c>
      <c r="Z402" s="50" t="str">
        <f>Data!V393</f>
        <v>-</v>
      </c>
    </row>
    <row r="403" spans="1:26" ht="15" hidden="1" customHeight="1" outlineLevel="2">
      <c r="A403" s="46" t="s">
        <v>44</v>
      </c>
      <c r="B403" s="46">
        <f>INDEX('Listor_utökad spend'!$C$2:$C$7,MATCH('Input-inköpta varor o tjänster'!$K$13,LFUindelning,0))</f>
        <v>123</v>
      </c>
      <c r="C403" s="36">
        <f t="shared" si="49"/>
        <v>3</v>
      </c>
      <c r="D403" s="46" t="b">
        <f t="shared" si="50"/>
        <v>1</v>
      </c>
      <c r="E403" s="46" t="str">
        <f t="shared" si="51"/>
        <v>9</v>
      </c>
      <c r="F403" s="46" t="str">
        <f t="shared" si="52"/>
        <v>9.7</v>
      </c>
      <c r="G403" s="46" t="str">
        <f t="shared" si="53"/>
        <v>9.7.4</v>
      </c>
      <c r="I403" s="20">
        <f t="shared" si="54"/>
        <v>-1</v>
      </c>
      <c r="J403" s="52" t="s">
        <v>416</v>
      </c>
      <c r="K403" s="47"/>
      <c r="L403" s="47"/>
      <c r="M403" s="47"/>
      <c r="O403" s="48" t="str">
        <f>IFERROR(INDEX(Utsläppsfaktorer!E:E,MATCH(CONCATENATE($J$1,$J$11,$J403),Utsläppsfaktorer!$A:$A,0)),"-")</f>
        <v>kg CO2e/SEK</v>
      </c>
      <c r="P403" s="48">
        <f>IFERROR(INDEX(Utsläppsfaktorer!F:F,MATCH(CONCATENATE($J$1,$J$11,$J403),Utsläppsfaktorer!$A:$A,0)),"-")</f>
        <v>0</v>
      </c>
      <c r="Q403" s="48">
        <f>IFERROR(INDEX(Utsläppsfaktorer!G:G,MATCH(CONCATENATE($J$1,$J$11,$J403),Utsläppsfaktorer!$A:$A,0)),"-")</f>
        <v>0</v>
      </c>
      <c r="R403" s="48">
        <f>IFERROR(INDEX(Utsläppsfaktorer!H:H,MATCH(CONCATENATE($J$1,$J$11,$J403),Utsläppsfaktorer!$A:$A,0)),"-")</f>
        <v>5.3580579380120069E-3</v>
      </c>
      <c r="S403" s="47"/>
      <c r="T403" s="47"/>
      <c r="U403" s="47"/>
      <c r="V403" s="49" t="str">
        <f t="shared" si="55"/>
        <v/>
      </c>
      <c r="W403" s="48" t="s">
        <v>45</v>
      </c>
      <c r="X403" s="50" t="str">
        <f>Data!T394</f>
        <v>-</v>
      </c>
      <c r="Y403" s="50" t="str">
        <f>Data!U394</f>
        <v>-</v>
      </c>
      <c r="Z403" s="50" t="str">
        <f>Data!V394</f>
        <v>-</v>
      </c>
    </row>
    <row r="404" spans="1:26" ht="15" hidden="1" customHeight="1" outlineLevel="1">
      <c r="A404" s="46" t="s">
        <v>44</v>
      </c>
      <c r="B404" s="46">
        <f>INDEX('Listor_utökad spend'!$C$2:$C$7,MATCH('Input-inköpta varor o tjänster'!$K$13,LFUindelning,0))</f>
        <v>123</v>
      </c>
      <c r="C404" s="36">
        <f t="shared" si="49"/>
        <v>2</v>
      </c>
      <c r="D404" s="46" t="b">
        <f t="shared" si="50"/>
        <v>1</v>
      </c>
      <c r="E404" s="46" t="str">
        <f t="shared" si="51"/>
        <v>9</v>
      </c>
      <c r="F404" s="46" t="str">
        <f t="shared" si="52"/>
        <v>9.8</v>
      </c>
      <c r="G404" s="46" t="str">
        <f t="shared" si="53"/>
        <v>9.8</v>
      </c>
      <c r="I404" s="20">
        <f t="shared" si="54"/>
        <v>-1</v>
      </c>
      <c r="J404" s="51" t="s">
        <v>417</v>
      </c>
      <c r="K404" s="47"/>
      <c r="L404" s="47"/>
      <c r="M404" s="47"/>
      <c r="O404" s="48" t="str">
        <f>IFERROR(INDEX(Utsläppsfaktorer!E:E,MATCH(CONCATENATE($J$1,$J$11,$J404),Utsläppsfaktorer!$A:$A,0)),"-")</f>
        <v>kg CO2e/SEK</v>
      </c>
      <c r="P404" s="48">
        <f>IFERROR(INDEX(Utsläppsfaktorer!F:F,MATCH(CONCATENATE($J$1,$J$11,$J404),Utsläppsfaktorer!$A:$A,0)),"-")</f>
        <v>0</v>
      </c>
      <c r="Q404" s="48">
        <f>IFERROR(INDEX(Utsläppsfaktorer!G:G,MATCH(CONCATENATE($J$1,$J$11,$J404),Utsläppsfaktorer!$A:$A,0)),"-")</f>
        <v>0</v>
      </c>
      <c r="R404" s="48">
        <f>IFERROR(INDEX(Utsläppsfaktorer!H:H,MATCH(CONCATENATE($J$1,$J$11,$J404),Utsläppsfaktorer!$A:$A,0)),"-")</f>
        <v>5.3580579380120069E-3</v>
      </c>
      <c r="S404" s="47"/>
      <c r="T404" s="47"/>
      <c r="U404" s="47"/>
      <c r="V404" s="49" t="str">
        <f t="shared" si="55"/>
        <v/>
      </c>
      <c r="W404" s="48" t="s">
        <v>45</v>
      </c>
      <c r="X404" s="50" t="str">
        <f>Data!T395</f>
        <v>-</v>
      </c>
      <c r="Y404" s="50" t="str">
        <f>Data!U395</f>
        <v>-</v>
      </c>
      <c r="Z404" s="50" t="str">
        <f>Data!V395</f>
        <v>-</v>
      </c>
    </row>
    <row r="405" spans="1:26" ht="15" hidden="1" customHeight="1" outlineLevel="2">
      <c r="A405" s="46" t="s">
        <v>44</v>
      </c>
      <c r="B405" s="46">
        <f>INDEX('Listor_utökad spend'!$C$2:$C$7,MATCH('Input-inköpta varor o tjänster'!$K$13,LFUindelning,0))</f>
        <v>123</v>
      </c>
      <c r="C405" s="36">
        <f t="shared" si="49"/>
        <v>3</v>
      </c>
      <c r="D405" s="46" t="b">
        <f t="shared" si="50"/>
        <v>1</v>
      </c>
      <c r="E405" s="46" t="str">
        <f t="shared" si="51"/>
        <v>9</v>
      </c>
      <c r="F405" s="46" t="str">
        <f t="shared" si="52"/>
        <v>9.8</v>
      </c>
      <c r="G405" s="46" t="str">
        <f t="shared" si="53"/>
        <v>9.8.1</v>
      </c>
      <c r="I405" s="20">
        <f t="shared" si="54"/>
        <v>-1</v>
      </c>
      <c r="J405" s="52" t="s">
        <v>418</v>
      </c>
      <c r="K405" s="47"/>
      <c r="L405" s="47"/>
      <c r="M405" s="47"/>
      <c r="O405" s="48" t="str">
        <f>IFERROR(INDEX(Utsläppsfaktorer!E:E,MATCH(CONCATENATE($J$1,$J$11,$J405),Utsläppsfaktorer!$A:$A,0)),"-")</f>
        <v>kg CO2e/SEK</v>
      </c>
      <c r="P405" s="48">
        <f>IFERROR(INDEX(Utsläppsfaktorer!F:F,MATCH(CONCATENATE($J$1,$J$11,$J405),Utsläppsfaktorer!$A:$A,0)),"-")</f>
        <v>0</v>
      </c>
      <c r="Q405" s="48">
        <f>IFERROR(INDEX(Utsläppsfaktorer!G:G,MATCH(CONCATENATE($J$1,$J$11,$J405),Utsläppsfaktorer!$A:$A,0)),"-")</f>
        <v>0</v>
      </c>
      <c r="R405" s="48">
        <f>IFERROR(INDEX(Utsläppsfaktorer!H:H,MATCH(CONCATENATE($J$1,$J$11,$J405),Utsläppsfaktorer!$A:$A,0)),"-")</f>
        <v>5.3580579380120069E-3</v>
      </c>
      <c r="S405" s="47"/>
      <c r="T405" s="47"/>
      <c r="U405" s="47"/>
      <c r="V405" s="49" t="str">
        <f t="shared" si="55"/>
        <v/>
      </c>
      <c r="W405" s="48" t="s">
        <v>45</v>
      </c>
      <c r="X405" s="50" t="str">
        <f>Data!T396</f>
        <v>-</v>
      </c>
      <c r="Y405" s="50" t="str">
        <f>Data!U396</f>
        <v>-</v>
      </c>
      <c r="Z405" s="50" t="str">
        <f>Data!V396</f>
        <v>-</v>
      </c>
    </row>
    <row r="406" spans="1:26" ht="15" hidden="1" customHeight="1" outlineLevel="1">
      <c r="A406" s="46" t="s">
        <v>44</v>
      </c>
      <c r="B406" s="46">
        <f>INDEX('Listor_utökad spend'!$C$2:$C$7,MATCH('Input-inköpta varor o tjänster'!$K$13,LFUindelning,0))</f>
        <v>123</v>
      </c>
      <c r="C406" s="36">
        <f t="shared" si="49"/>
        <v>2</v>
      </c>
      <c r="D406" s="46" t="b">
        <f t="shared" si="50"/>
        <v>1</v>
      </c>
      <c r="E406" s="46" t="str">
        <f t="shared" si="51"/>
        <v>9</v>
      </c>
      <c r="F406" s="46" t="str">
        <f t="shared" si="52"/>
        <v>9.9</v>
      </c>
      <c r="G406" s="46" t="str">
        <f t="shared" si="53"/>
        <v>9.9</v>
      </c>
      <c r="I406" s="20">
        <f t="shared" si="54"/>
        <v>-1</v>
      </c>
      <c r="J406" s="51" t="s">
        <v>419</v>
      </c>
      <c r="K406" s="47"/>
      <c r="L406" s="47"/>
      <c r="M406" s="47"/>
      <c r="O406" s="48" t="str">
        <f>IFERROR(INDEX(Utsläppsfaktorer!E:E,MATCH(CONCATENATE($J$1,$J$11,$J406),Utsläppsfaktorer!$A:$A,0)),"-")</f>
        <v>kg CO2e/SEK</v>
      </c>
      <c r="P406" s="48">
        <f>IFERROR(INDEX(Utsläppsfaktorer!F:F,MATCH(CONCATENATE($J$1,$J$11,$J406),Utsläppsfaktorer!$A:$A,0)),"-")</f>
        <v>0</v>
      </c>
      <c r="Q406" s="48">
        <f>IFERROR(INDEX(Utsläppsfaktorer!G:G,MATCH(CONCATENATE($J$1,$J$11,$J406),Utsläppsfaktorer!$A:$A,0)),"-")</f>
        <v>0</v>
      </c>
      <c r="R406" s="48">
        <f>IFERROR(INDEX(Utsläppsfaktorer!H:H,MATCH(CONCATENATE($J$1,$J$11,$J406),Utsläppsfaktorer!$A:$A,0)),"-")</f>
        <v>5.3580579380120069E-3</v>
      </c>
      <c r="S406" s="47"/>
      <c r="T406" s="47"/>
      <c r="U406" s="47"/>
      <c r="V406" s="49" t="str">
        <f t="shared" si="55"/>
        <v/>
      </c>
      <c r="W406" s="48" t="s">
        <v>45</v>
      </c>
      <c r="X406" s="50" t="str">
        <f>Data!T397</f>
        <v>-</v>
      </c>
      <c r="Y406" s="50" t="str">
        <f>Data!U397</f>
        <v>-</v>
      </c>
      <c r="Z406" s="50" t="str">
        <f>Data!V397</f>
        <v>-</v>
      </c>
    </row>
    <row r="407" spans="1:26" ht="15" hidden="1" customHeight="1" outlineLevel="1" collapsed="1">
      <c r="A407" s="46" t="s">
        <v>44</v>
      </c>
      <c r="B407" s="46">
        <f>INDEX('Listor_utökad spend'!$C$2:$C$7,MATCH('Input-inköpta varor o tjänster'!$K$13,LFUindelning,0))</f>
        <v>123</v>
      </c>
      <c r="C407" s="36">
        <f t="shared" si="49"/>
        <v>2</v>
      </c>
      <c r="D407" s="46" t="b">
        <f t="shared" si="50"/>
        <v>1</v>
      </c>
      <c r="E407" s="46" t="str">
        <f t="shared" si="51"/>
        <v>9</v>
      </c>
      <c r="F407" s="46" t="str">
        <f t="shared" si="52"/>
        <v>9.1</v>
      </c>
      <c r="G407" s="46" t="str">
        <f t="shared" si="53"/>
        <v>9.1</v>
      </c>
      <c r="I407" s="20">
        <f t="shared" si="54"/>
        <v>-1</v>
      </c>
      <c r="J407" s="51" t="s">
        <v>420</v>
      </c>
      <c r="K407" s="47"/>
      <c r="L407" s="47"/>
      <c r="M407" s="47"/>
      <c r="O407" s="48" t="str">
        <f>IFERROR(INDEX(Utsläppsfaktorer!E:E,MATCH(CONCATENATE($J$1,$J$11,$J407),Utsläppsfaktorer!$A:$A,0)),"-")</f>
        <v>kg CO2e/SEK</v>
      </c>
      <c r="P407" s="48">
        <f>IFERROR(INDEX(Utsläppsfaktorer!F:F,MATCH(CONCATENATE($J$1,$J$11,$J407),Utsläppsfaktorer!$A:$A,0)),"-")</f>
        <v>0</v>
      </c>
      <c r="Q407" s="48">
        <f>IFERROR(INDEX(Utsläppsfaktorer!G:G,MATCH(CONCATENATE($J$1,$J$11,$J407),Utsläppsfaktorer!$A:$A,0)),"-")</f>
        <v>0</v>
      </c>
      <c r="R407" s="48">
        <f>IFERROR(INDEX(Utsläppsfaktorer!H:H,MATCH(CONCATENATE($J$1,$J$11,$J407),Utsläppsfaktorer!$A:$A,0)),"-")</f>
        <v>5.3580579380120069E-3</v>
      </c>
      <c r="S407" s="47"/>
      <c r="T407" s="47"/>
      <c r="U407" s="47"/>
      <c r="V407" s="49" t="str">
        <f t="shared" si="55"/>
        <v/>
      </c>
      <c r="W407" s="48" t="s">
        <v>45</v>
      </c>
      <c r="X407" s="50" t="str">
        <f>Data!T398</f>
        <v>-</v>
      </c>
      <c r="Y407" s="50" t="str">
        <f>Data!U398</f>
        <v>-</v>
      </c>
      <c r="Z407" s="50" t="str">
        <f>Data!V398</f>
        <v>-</v>
      </c>
    </row>
    <row r="408" spans="1:26" ht="18.5" hidden="1" outlineLevel="2">
      <c r="A408" s="46" t="s">
        <v>44</v>
      </c>
      <c r="B408" s="46">
        <f>INDEX('Listor_utökad spend'!$C$2:$C$7,MATCH('Input-inköpta varor o tjänster'!$K$13,LFUindelning,0))</f>
        <v>123</v>
      </c>
      <c r="C408" s="36">
        <f t="shared" si="49"/>
        <v>3</v>
      </c>
      <c r="D408" s="46" t="b">
        <f t="shared" si="50"/>
        <v>1</v>
      </c>
      <c r="E408" s="46" t="str">
        <f t="shared" si="51"/>
        <v>9</v>
      </c>
      <c r="F408" s="46" t="str">
        <f t="shared" si="52"/>
        <v>9.1</v>
      </c>
      <c r="G408" s="46" t="str">
        <f t="shared" si="53"/>
        <v>9.10.1</v>
      </c>
      <c r="I408" s="20">
        <f t="shared" si="54"/>
        <v>-1</v>
      </c>
      <c r="J408" s="52" t="s">
        <v>421</v>
      </c>
      <c r="K408" s="47"/>
      <c r="L408" s="47"/>
      <c r="M408" s="47"/>
      <c r="O408" s="48" t="str">
        <f>IFERROR(INDEX(Utsläppsfaktorer!E:E,MATCH(CONCATENATE($J$1,$J$11,$J408),Utsläppsfaktorer!$A:$A,0)),"-")</f>
        <v>kg CO2e/SEK</v>
      </c>
      <c r="P408" s="48">
        <f>IFERROR(INDEX(Utsläppsfaktorer!F:F,MATCH(CONCATENATE($J$1,$J$11,$J408),Utsläppsfaktorer!$A:$A,0)),"-")</f>
        <v>0</v>
      </c>
      <c r="Q408" s="48">
        <f>IFERROR(INDEX(Utsläppsfaktorer!G:G,MATCH(CONCATENATE($J$1,$J$11,$J408),Utsläppsfaktorer!$A:$A,0)),"-")</f>
        <v>0</v>
      </c>
      <c r="R408" s="48">
        <f>IFERROR(INDEX(Utsläppsfaktorer!H:H,MATCH(CONCATENATE($J$1,$J$11,$J408),Utsläppsfaktorer!$A:$A,0)),"-")</f>
        <v>5.3580579380120069E-3</v>
      </c>
      <c r="S408" s="47"/>
      <c r="T408" s="47"/>
      <c r="U408" s="47"/>
      <c r="V408" s="49" t="str">
        <f t="shared" si="55"/>
        <v/>
      </c>
      <c r="W408" s="48" t="s">
        <v>45</v>
      </c>
      <c r="X408" s="50" t="str">
        <f>Data!T399</f>
        <v>-</v>
      </c>
      <c r="Y408" s="50" t="str">
        <f>Data!U399</f>
        <v>-</v>
      </c>
      <c r="Z408" s="50" t="str">
        <f>Data!V399</f>
        <v>-</v>
      </c>
    </row>
    <row r="409" spans="1:26" ht="18.5" hidden="1" outlineLevel="2">
      <c r="A409" s="46" t="s">
        <v>44</v>
      </c>
      <c r="B409" s="46">
        <f>INDEX('Listor_utökad spend'!$C$2:$C$7,MATCH('Input-inköpta varor o tjänster'!$K$13,LFUindelning,0))</f>
        <v>123</v>
      </c>
      <c r="C409" s="36">
        <f t="shared" si="49"/>
        <v>3</v>
      </c>
      <c r="D409" s="46" t="b">
        <f t="shared" si="50"/>
        <v>1</v>
      </c>
      <c r="E409" s="46" t="str">
        <f t="shared" si="51"/>
        <v>9</v>
      </c>
      <c r="F409" s="46" t="str">
        <f t="shared" si="52"/>
        <v>9.1</v>
      </c>
      <c r="G409" s="46" t="str">
        <f t="shared" si="53"/>
        <v>9.10.2</v>
      </c>
      <c r="I409" s="20">
        <f t="shared" si="54"/>
        <v>-1</v>
      </c>
      <c r="J409" s="52" t="s">
        <v>422</v>
      </c>
      <c r="K409" s="47"/>
      <c r="L409" s="47"/>
      <c r="M409" s="47"/>
      <c r="O409" s="48" t="str">
        <f>IFERROR(INDEX(Utsläppsfaktorer!E:E,MATCH(CONCATENATE($J$1,$J$11,$J409),Utsläppsfaktorer!$A:$A,0)),"-")</f>
        <v>kg CO2e/SEK</v>
      </c>
      <c r="P409" s="48">
        <f>IFERROR(INDEX(Utsläppsfaktorer!F:F,MATCH(CONCATENATE($J$1,$J$11,$J409),Utsläppsfaktorer!$A:$A,0)),"-")</f>
        <v>0</v>
      </c>
      <c r="Q409" s="48">
        <f>IFERROR(INDEX(Utsläppsfaktorer!G:G,MATCH(CONCATENATE($J$1,$J$11,$J409),Utsläppsfaktorer!$A:$A,0)),"-")</f>
        <v>0</v>
      </c>
      <c r="R409" s="48">
        <f>IFERROR(INDEX(Utsläppsfaktorer!H:H,MATCH(CONCATENATE($J$1,$J$11,$J409),Utsläppsfaktorer!$A:$A,0)),"-")</f>
        <v>5.3580579380120069E-3</v>
      </c>
      <c r="S409" s="47"/>
      <c r="T409" s="47"/>
      <c r="U409" s="47"/>
      <c r="V409" s="49" t="str">
        <f t="shared" si="55"/>
        <v/>
      </c>
      <c r="W409" s="48" t="s">
        <v>45</v>
      </c>
      <c r="X409" s="50" t="str">
        <f>Data!T400</f>
        <v>-</v>
      </c>
      <c r="Y409" s="50" t="str">
        <f>Data!U400</f>
        <v>-</v>
      </c>
      <c r="Z409" s="50" t="str">
        <f>Data!V400</f>
        <v>-</v>
      </c>
    </row>
    <row r="410" spans="1:26" ht="18.5" hidden="1" outlineLevel="2">
      <c r="A410" s="46" t="s">
        <v>44</v>
      </c>
      <c r="B410" s="46">
        <f>INDEX('Listor_utökad spend'!$C$2:$C$7,MATCH('Input-inköpta varor o tjänster'!$K$13,LFUindelning,0))</f>
        <v>123</v>
      </c>
      <c r="C410" s="36">
        <f t="shared" si="49"/>
        <v>3</v>
      </c>
      <c r="D410" s="46" t="b">
        <f t="shared" si="50"/>
        <v>1</v>
      </c>
      <c r="E410" s="46" t="str">
        <f t="shared" si="51"/>
        <v>9</v>
      </c>
      <c r="F410" s="46" t="str">
        <f t="shared" si="52"/>
        <v>9.1</v>
      </c>
      <c r="G410" s="46" t="str">
        <f t="shared" si="53"/>
        <v>9.10.3</v>
      </c>
      <c r="I410" s="20">
        <f t="shared" si="54"/>
        <v>-1</v>
      </c>
      <c r="J410" s="52" t="s">
        <v>423</v>
      </c>
      <c r="K410" s="47"/>
      <c r="L410" s="47"/>
      <c r="M410" s="47"/>
      <c r="O410" s="48" t="str">
        <f>IFERROR(INDEX(Utsläppsfaktorer!E:E,MATCH(CONCATENATE($J$1,$J$11,$J410),Utsläppsfaktorer!$A:$A,0)),"-")</f>
        <v>kg CO2e/SEK</v>
      </c>
      <c r="P410" s="48">
        <f>IFERROR(INDEX(Utsläppsfaktorer!F:F,MATCH(CONCATENATE($J$1,$J$11,$J410),Utsläppsfaktorer!$A:$A,0)),"-")</f>
        <v>0</v>
      </c>
      <c r="Q410" s="48">
        <f>IFERROR(INDEX(Utsläppsfaktorer!G:G,MATCH(CONCATENATE($J$1,$J$11,$J410),Utsläppsfaktorer!$A:$A,0)),"-")</f>
        <v>0</v>
      </c>
      <c r="R410" s="48">
        <f>IFERROR(INDEX(Utsläppsfaktorer!H:H,MATCH(CONCATENATE($J$1,$J$11,$J410),Utsläppsfaktorer!$A:$A,0)),"-")</f>
        <v>5.3580579380120069E-3</v>
      </c>
      <c r="S410" s="47"/>
      <c r="T410" s="47"/>
      <c r="U410" s="47"/>
      <c r="V410" s="49" t="str">
        <f t="shared" si="55"/>
        <v/>
      </c>
      <c r="W410" s="48" t="s">
        <v>45</v>
      </c>
      <c r="X410" s="50" t="str">
        <f>Data!T401</f>
        <v>-</v>
      </c>
      <c r="Y410" s="50" t="str">
        <f>Data!U401</f>
        <v>-</v>
      </c>
      <c r="Z410" s="50" t="str">
        <f>Data!V401</f>
        <v>-</v>
      </c>
    </row>
    <row r="411" spans="1:26" ht="18.5" hidden="1" outlineLevel="2">
      <c r="A411" s="46" t="s">
        <v>44</v>
      </c>
      <c r="B411" s="46">
        <f>INDEX('Listor_utökad spend'!$C$2:$C$7,MATCH('Input-inköpta varor o tjänster'!$K$13,LFUindelning,0))</f>
        <v>123</v>
      </c>
      <c r="C411" s="36">
        <f t="shared" si="49"/>
        <v>3</v>
      </c>
      <c r="D411" s="46" t="b">
        <f t="shared" si="50"/>
        <v>1</v>
      </c>
      <c r="E411" s="46" t="str">
        <f t="shared" si="51"/>
        <v>9</v>
      </c>
      <c r="F411" s="46" t="str">
        <f t="shared" si="52"/>
        <v>9.1</v>
      </c>
      <c r="G411" s="46" t="str">
        <f t="shared" si="53"/>
        <v>9.10.4</v>
      </c>
      <c r="I411" s="20">
        <f t="shared" si="54"/>
        <v>-1</v>
      </c>
      <c r="J411" s="52" t="s">
        <v>424</v>
      </c>
      <c r="K411" s="47"/>
      <c r="L411" s="47"/>
      <c r="M411" s="47"/>
      <c r="O411" s="48" t="str">
        <f>IFERROR(INDEX(Utsläppsfaktorer!E:E,MATCH(CONCATENATE($J$1,$J$11,$J411),Utsläppsfaktorer!$A:$A,0)),"-")</f>
        <v>kg CO2e/SEK</v>
      </c>
      <c r="P411" s="48">
        <f>IFERROR(INDEX(Utsläppsfaktorer!F:F,MATCH(CONCATENATE($J$1,$J$11,$J411),Utsläppsfaktorer!$A:$A,0)),"-")</f>
        <v>0</v>
      </c>
      <c r="Q411" s="48">
        <f>IFERROR(INDEX(Utsläppsfaktorer!G:G,MATCH(CONCATENATE($J$1,$J$11,$J411),Utsläppsfaktorer!$A:$A,0)),"-")</f>
        <v>0</v>
      </c>
      <c r="R411" s="48">
        <f>IFERROR(INDEX(Utsläppsfaktorer!H:H,MATCH(CONCATENATE($J$1,$J$11,$J411),Utsläppsfaktorer!$A:$A,0)),"-")</f>
        <v>5.3580579380120069E-3</v>
      </c>
      <c r="S411" s="47"/>
      <c r="T411" s="47"/>
      <c r="U411" s="47"/>
      <c r="V411" s="49" t="str">
        <f t="shared" si="55"/>
        <v/>
      </c>
      <c r="W411" s="48" t="s">
        <v>45</v>
      </c>
      <c r="X411" s="50" t="str">
        <f>Data!T402</f>
        <v>-</v>
      </c>
      <c r="Y411" s="50" t="str">
        <f>Data!U402</f>
        <v>-</v>
      </c>
      <c r="Z411" s="50" t="str">
        <f>Data!V402</f>
        <v>-</v>
      </c>
    </row>
    <row r="412" spans="1:26" ht="18.5" hidden="1" outlineLevel="2">
      <c r="A412" s="46" t="s">
        <v>44</v>
      </c>
      <c r="B412" s="46">
        <f>INDEX('Listor_utökad spend'!$C$2:$C$7,MATCH('Input-inköpta varor o tjänster'!$K$13,LFUindelning,0))</f>
        <v>123</v>
      </c>
      <c r="C412" s="36">
        <f t="shared" si="49"/>
        <v>3</v>
      </c>
      <c r="D412" s="46" t="b">
        <f t="shared" si="50"/>
        <v>1</v>
      </c>
      <c r="E412" s="46" t="str">
        <f t="shared" si="51"/>
        <v>9</v>
      </c>
      <c r="F412" s="46" t="str">
        <f t="shared" si="52"/>
        <v>9.1</v>
      </c>
      <c r="G412" s="46" t="str">
        <f t="shared" si="53"/>
        <v>9.10.5</v>
      </c>
      <c r="I412" s="20">
        <f t="shared" si="54"/>
        <v>-1</v>
      </c>
      <c r="J412" s="52" t="s">
        <v>425</v>
      </c>
      <c r="K412" s="47"/>
      <c r="L412" s="47"/>
      <c r="M412" s="47"/>
      <c r="O412" s="48" t="str">
        <f>IFERROR(INDEX(Utsläppsfaktorer!E:E,MATCH(CONCATENATE($J$1,$J$11,$J412),Utsläppsfaktorer!$A:$A,0)),"-")</f>
        <v>kg CO2e/SEK</v>
      </c>
      <c r="P412" s="48">
        <f>IFERROR(INDEX(Utsläppsfaktorer!F:F,MATCH(CONCATENATE($J$1,$J$11,$J412),Utsläppsfaktorer!$A:$A,0)),"-")</f>
        <v>0</v>
      </c>
      <c r="Q412" s="48">
        <f>IFERROR(INDEX(Utsläppsfaktorer!G:G,MATCH(CONCATENATE($J$1,$J$11,$J412),Utsläppsfaktorer!$A:$A,0)),"-")</f>
        <v>0</v>
      </c>
      <c r="R412" s="48">
        <f>IFERROR(INDEX(Utsläppsfaktorer!H:H,MATCH(CONCATENATE($J$1,$J$11,$J412),Utsläppsfaktorer!$A:$A,0)),"-")</f>
        <v>5.3580579380120069E-3</v>
      </c>
      <c r="S412" s="47"/>
      <c r="T412" s="47"/>
      <c r="U412" s="47"/>
      <c r="V412" s="49" t="str">
        <f t="shared" si="55"/>
        <v/>
      </c>
      <c r="W412" s="48" t="s">
        <v>45</v>
      </c>
      <c r="X412" s="50" t="str">
        <f>Data!T403</f>
        <v>-</v>
      </c>
      <c r="Y412" s="50" t="str">
        <f>Data!U403</f>
        <v>-</v>
      </c>
      <c r="Z412" s="50" t="str">
        <f>Data!V403</f>
        <v>-</v>
      </c>
    </row>
    <row r="413" spans="1:26" ht="18.5" hidden="1" outlineLevel="2">
      <c r="A413" s="46" t="s">
        <v>44</v>
      </c>
      <c r="B413" s="46">
        <f>INDEX('Listor_utökad spend'!$C$2:$C$7,MATCH('Input-inköpta varor o tjänster'!$K$13,LFUindelning,0))</f>
        <v>123</v>
      </c>
      <c r="C413" s="36">
        <f t="shared" si="49"/>
        <v>3</v>
      </c>
      <c r="D413" s="46" t="b">
        <f t="shared" si="50"/>
        <v>1</v>
      </c>
      <c r="E413" s="46" t="str">
        <f t="shared" si="51"/>
        <v>9</v>
      </c>
      <c r="F413" s="46" t="str">
        <f t="shared" si="52"/>
        <v>9.1</v>
      </c>
      <c r="G413" s="46" t="str">
        <f t="shared" si="53"/>
        <v>9.10.6</v>
      </c>
      <c r="I413" s="20">
        <f t="shared" si="54"/>
        <v>-1</v>
      </c>
      <c r="J413" s="52" t="s">
        <v>426</v>
      </c>
      <c r="K413" s="47"/>
      <c r="L413" s="47"/>
      <c r="M413" s="47"/>
      <c r="O413" s="48" t="str">
        <f>IFERROR(INDEX(Utsläppsfaktorer!E:E,MATCH(CONCATENATE($J$1,$J$11,$J413),Utsläppsfaktorer!$A:$A,0)),"-")</f>
        <v>kg CO2e/SEK</v>
      </c>
      <c r="P413" s="48">
        <f>IFERROR(INDEX(Utsläppsfaktorer!F:F,MATCH(CONCATENATE($J$1,$J$11,$J413),Utsläppsfaktorer!$A:$A,0)),"-")</f>
        <v>0</v>
      </c>
      <c r="Q413" s="48">
        <f>IFERROR(INDEX(Utsläppsfaktorer!G:G,MATCH(CONCATENATE($J$1,$J$11,$J413),Utsläppsfaktorer!$A:$A,0)),"-")</f>
        <v>0</v>
      </c>
      <c r="R413" s="48">
        <f>IFERROR(INDEX(Utsläppsfaktorer!H:H,MATCH(CONCATENATE($J$1,$J$11,$J413),Utsläppsfaktorer!$A:$A,0)),"-")</f>
        <v>5.3580579380120069E-3</v>
      </c>
      <c r="S413" s="47"/>
      <c r="T413" s="47"/>
      <c r="U413" s="47"/>
      <c r="V413" s="49" t="str">
        <f t="shared" si="55"/>
        <v/>
      </c>
      <c r="W413" s="48" t="s">
        <v>45</v>
      </c>
      <c r="X413" s="50" t="str">
        <f>Data!T404</f>
        <v>-</v>
      </c>
      <c r="Y413" s="50" t="str">
        <f>Data!U404</f>
        <v>-</v>
      </c>
      <c r="Z413" s="50" t="str">
        <f>Data!V404</f>
        <v>-</v>
      </c>
    </row>
    <row r="414" spans="1:26" ht="18.5" hidden="1" outlineLevel="2">
      <c r="A414" s="46" t="s">
        <v>44</v>
      </c>
      <c r="B414" s="46">
        <f>INDEX('Listor_utökad spend'!$C$2:$C$7,MATCH('Input-inköpta varor o tjänster'!$K$13,LFUindelning,0))</f>
        <v>123</v>
      </c>
      <c r="C414" s="36">
        <f t="shared" si="49"/>
        <v>3</v>
      </c>
      <c r="D414" s="46" t="b">
        <f t="shared" si="50"/>
        <v>1</v>
      </c>
      <c r="E414" s="46" t="str">
        <f t="shared" si="51"/>
        <v>9</v>
      </c>
      <c r="F414" s="46" t="str">
        <f t="shared" si="52"/>
        <v>9.1</v>
      </c>
      <c r="G414" s="46" t="str">
        <f t="shared" si="53"/>
        <v>9.10.7</v>
      </c>
      <c r="I414" s="20">
        <f t="shared" si="54"/>
        <v>-1</v>
      </c>
      <c r="J414" s="52" t="s">
        <v>427</v>
      </c>
      <c r="K414" s="47"/>
      <c r="L414" s="47"/>
      <c r="M414" s="47"/>
      <c r="O414" s="48" t="str">
        <f>IFERROR(INDEX(Utsläppsfaktorer!E:E,MATCH(CONCATENATE($J$1,$J$11,$J414),Utsläppsfaktorer!$A:$A,0)),"-")</f>
        <v>kg CO2e/SEK</v>
      </c>
      <c r="P414" s="48">
        <f>IFERROR(INDEX(Utsläppsfaktorer!F:F,MATCH(CONCATENATE($J$1,$J$11,$J414),Utsläppsfaktorer!$A:$A,0)),"-")</f>
        <v>0</v>
      </c>
      <c r="Q414" s="48">
        <f>IFERROR(INDEX(Utsläppsfaktorer!G:G,MATCH(CONCATENATE($J$1,$J$11,$J414),Utsläppsfaktorer!$A:$A,0)),"-")</f>
        <v>0</v>
      </c>
      <c r="R414" s="48">
        <f>IFERROR(INDEX(Utsläppsfaktorer!H:H,MATCH(CONCATENATE($J$1,$J$11,$J414),Utsläppsfaktorer!$A:$A,0)),"-")</f>
        <v>5.3580579380120069E-3</v>
      </c>
      <c r="S414" s="47"/>
      <c r="T414" s="47"/>
      <c r="U414" s="47"/>
      <c r="V414" s="49" t="str">
        <f t="shared" si="55"/>
        <v/>
      </c>
      <c r="W414" s="48" t="s">
        <v>45</v>
      </c>
      <c r="X414" s="50" t="str">
        <f>Data!T405</f>
        <v>-</v>
      </c>
      <c r="Y414" s="50" t="str">
        <f>Data!U405</f>
        <v>-</v>
      </c>
      <c r="Z414" s="50" t="str">
        <f>Data!V405</f>
        <v>-</v>
      </c>
    </row>
    <row r="415" spans="1:26" ht="18.5" hidden="1" outlineLevel="2">
      <c r="A415" s="46" t="s">
        <v>44</v>
      </c>
      <c r="B415" s="46">
        <f>INDEX('Listor_utökad spend'!$C$2:$C$7,MATCH('Input-inköpta varor o tjänster'!$K$13,LFUindelning,0))</f>
        <v>123</v>
      </c>
      <c r="C415" s="36">
        <f t="shared" si="49"/>
        <v>3</v>
      </c>
      <c r="D415" s="46" t="b">
        <f t="shared" si="50"/>
        <v>1</v>
      </c>
      <c r="E415" s="46" t="str">
        <f t="shared" si="51"/>
        <v>9</v>
      </c>
      <c r="F415" s="46" t="str">
        <f t="shared" si="52"/>
        <v>9.1</v>
      </c>
      <c r="G415" s="46" t="str">
        <f t="shared" si="53"/>
        <v>9.10.8</v>
      </c>
      <c r="I415" s="20">
        <f t="shared" si="54"/>
        <v>-1</v>
      </c>
      <c r="J415" s="52" t="s">
        <v>428</v>
      </c>
      <c r="K415" s="47"/>
      <c r="L415" s="47"/>
      <c r="M415" s="47"/>
      <c r="O415" s="48" t="str">
        <f>IFERROR(INDEX(Utsläppsfaktorer!E:E,MATCH(CONCATENATE($J$1,$J$11,$J415),Utsläppsfaktorer!$A:$A,0)),"-")</f>
        <v>kg CO2e/SEK</v>
      </c>
      <c r="P415" s="48">
        <f>IFERROR(INDEX(Utsläppsfaktorer!F:F,MATCH(CONCATENATE($J$1,$J$11,$J415),Utsläppsfaktorer!$A:$A,0)),"-")</f>
        <v>0</v>
      </c>
      <c r="Q415" s="48">
        <f>IFERROR(INDEX(Utsläppsfaktorer!G:G,MATCH(CONCATENATE($J$1,$J$11,$J415),Utsläppsfaktorer!$A:$A,0)),"-")</f>
        <v>0</v>
      </c>
      <c r="R415" s="48">
        <f>IFERROR(INDEX(Utsläppsfaktorer!H:H,MATCH(CONCATENATE($J$1,$J$11,$J415),Utsläppsfaktorer!$A:$A,0)),"-")</f>
        <v>5.3580579380120069E-3</v>
      </c>
      <c r="S415" s="47"/>
      <c r="T415" s="47"/>
      <c r="U415" s="47"/>
      <c r="V415" s="49" t="str">
        <f t="shared" si="55"/>
        <v/>
      </c>
      <c r="W415" s="48" t="s">
        <v>45</v>
      </c>
      <c r="X415" s="50" t="str">
        <f>Data!T406</f>
        <v>-</v>
      </c>
      <c r="Y415" s="50" t="str">
        <f>Data!U406</f>
        <v>-</v>
      </c>
      <c r="Z415" s="50" t="str">
        <f>Data!V406</f>
        <v>-</v>
      </c>
    </row>
    <row r="416" spans="1:26" ht="18.5" hidden="1" outlineLevel="2">
      <c r="A416" s="46" t="s">
        <v>44</v>
      </c>
      <c r="B416" s="46">
        <f>INDEX('Listor_utökad spend'!$C$2:$C$7,MATCH('Input-inköpta varor o tjänster'!$K$13,LFUindelning,0))</f>
        <v>123</v>
      </c>
      <c r="C416" s="36">
        <f t="shared" si="49"/>
        <v>3</v>
      </c>
      <c r="D416" s="46" t="b">
        <f t="shared" si="50"/>
        <v>1</v>
      </c>
      <c r="E416" s="46" t="str">
        <f t="shared" si="51"/>
        <v>9</v>
      </c>
      <c r="F416" s="46" t="str">
        <f t="shared" si="52"/>
        <v>9.1</v>
      </c>
      <c r="G416" s="46" t="str">
        <f t="shared" si="53"/>
        <v>9.10.9</v>
      </c>
      <c r="I416" s="20">
        <f t="shared" si="54"/>
        <v>-1</v>
      </c>
      <c r="J416" s="52" t="s">
        <v>429</v>
      </c>
      <c r="K416" s="47"/>
      <c r="L416" s="47"/>
      <c r="M416" s="47"/>
      <c r="O416" s="48" t="str">
        <f>IFERROR(INDEX(Utsläppsfaktorer!E:E,MATCH(CONCATENATE($J$1,$J$11,$J416),Utsläppsfaktorer!$A:$A,0)),"-")</f>
        <v>kg CO2e/SEK</v>
      </c>
      <c r="P416" s="48">
        <f>IFERROR(INDEX(Utsläppsfaktorer!F:F,MATCH(CONCATENATE($J$1,$J$11,$J416),Utsläppsfaktorer!$A:$A,0)),"-")</f>
        <v>0</v>
      </c>
      <c r="Q416" s="48">
        <f>IFERROR(INDEX(Utsläppsfaktorer!G:G,MATCH(CONCATENATE($J$1,$J$11,$J416),Utsläppsfaktorer!$A:$A,0)),"-")</f>
        <v>0</v>
      </c>
      <c r="R416" s="48">
        <f>IFERROR(INDEX(Utsläppsfaktorer!H:H,MATCH(CONCATENATE($J$1,$J$11,$J416),Utsläppsfaktorer!$A:$A,0)),"-")</f>
        <v>5.3580579380120069E-3</v>
      </c>
      <c r="S416" s="47"/>
      <c r="T416" s="47"/>
      <c r="U416" s="47"/>
      <c r="V416" s="49" t="str">
        <f t="shared" si="55"/>
        <v/>
      </c>
      <c r="W416" s="48" t="s">
        <v>45</v>
      </c>
      <c r="X416" s="50" t="str">
        <f>Data!T407</f>
        <v>-</v>
      </c>
      <c r="Y416" s="50" t="str">
        <f>Data!U407</f>
        <v>-</v>
      </c>
      <c r="Z416" s="50" t="str">
        <f>Data!V407</f>
        <v>-</v>
      </c>
    </row>
    <row r="417" spans="1:26" ht="18.5" hidden="1" outlineLevel="2">
      <c r="A417" s="46" t="s">
        <v>44</v>
      </c>
      <c r="B417" s="46">
        <f>INDEX('Listor_utökad spend'!$C$2:$C$7,MATCH('Input-inköpta varor o tjänster'!$K$13,LFUindelning,0))</f>
        <v>123</v>
      </c>
      <c r="C417" s="36">
        <f t="shared" si="49"/>
        <v>3</v>
      </c>
      <c r="D417" s="46" t="b">
        <f t="shared" si="50"/>
        <v>1</v>
      </c>
      <c r="E417" s="46" t="str">
        <f t="shared" si="51"/>
        <v>9</v>
      </c>
      <c r="F417" s="46" t="str">
        <f t="shared" si="52"/>
        <v>9.1</v>
      </c>
      <c r="G417" s="46" t="str">
        <f t="shared" si="53"/>
        <v>9.10.10</v>
      </c>
      <c r="I417" s="20">
        <f t="shared" si="54"/>
        <v>-1</v>
      </c>
      <c r="J417" s="52" t="s">
        <v>430</v>
      </c>
      <c r="K417" s="47"/>
      <c r="L417" s="47"/>
      <c r="M417" s="47"/>
      <c r="O417" s="48" t="str">
        <f>IFERROR(INDEX(Utsläppsfaktorer!E:E,MATCH(CONCATENATE($J$1,$J$11,$J417),Utsläppsfaktorer!$A:$A,0)),"-")</f>
        <v>kg CO2e/SEK</v>
      </c>
      <c r="P417" s="48">
        <f>IFERROR(INDEX(Utsläppsfaktorer!F:F,MATCH(CONCATENATE($J$1,$J$11,$J417),Utsläppsfaktorer!$A:$A,0)),"-")</f>
        <v>0</v>
      </c>
      <c r="Q417" s="48">
        <f>IFERROR(INDEX(Utsläppsfaktorer!G:G,MATCH(CONCATENATE($J$1,$J$11,$J417),Utsläppsfaktorer!$A:$A,0)),"-")</f>
        <v>0</v>
      </c>
      <c r="R417" s="48">
        <f>IFERROR(INDEX(Utsläppsfaktorer!H:H,MATCH(CONCATENATE($J$1,$J$11,$J417),Utsläppsfaktorer!$A:$A,0)),"-")</f>
        <v>5.3580579380120069E-3</v>
      </c>
      <c r="S417" s="47"/>
      <c r="T417" s="47"/>
      <c r="U417" s="47"/>
      <c r="V417" s="49" t="str">
        <f t="shared" si="55"/>
        <v/>
      </c>
      <c r="W417" s="48" t="s">
        <v>45</v>
      </c>
      <c r="X417" s="50" t="str">
        <f>Data!T408</f>
        <v>-</v>
      </c>
      <c r="Y417" s="50" t="str">
        <f>Data!U408</f>
        <v>-</v>
      </c>
      <c r="Z417" s="50" t="str">
        <f>Data!V408</f>
        <v>-</v>
      </c>
    </row>
    <row r="418" spans="1:26" ht="15" hidden="1" customHeight="1" outlineLevel="1">
      <c r="A418" s="46" t="s">
        <v>44</v>
      </c>
      <c r="B418" s="46">
        <f>INDEX('Listor_utökad spend'!$C$2:$C$7,MATCH('Input-inköpta varor o tjänster'!$K$13,LFUindelning,0))</f>
        <v>123</v>
      </c>
      <c r="C418" s="36">
        <f t="shared" si="49"/>
        <v>2</v>
      </c>
      <c r="D418" s="46" t="b">
        <f t="shared" si="50"/>
        <v>1</v>
      </c>
      <c r="E418" s="46" t="str">
        <f t="shared" si="51"/>
        <v>9</v>
      </c>
      <c r="F418" s="46" t="str">
        <f t="shared" si="52"/>
        <v>9.1</v>
      </c>
      <c r="G418" s="46" t="str">
        <f t="shared" si="53"/>
        <v>9.1</v>
      </c>
      <c r="I418" s="20">
        <f t="shared" si="54"/>
        <v>-1</v>
      </c>
      <c r="J418" s="51" t="s">
        <v>431</v>
      </c>
      <c r="K418" s="47"/>
      <c r="L418" s="47"/>
      <c r="M418" s="47"/>
      <c r="O418" s="48" t="str">
        <f>IFERROR(INDEX(Utsläppsfaktorer!E:E,MATCH(CONCATENATE($J$1,$J$11,$J418),Utsläppsfaktorer!$A:$A,0)),"-")</f>
        <v>kg CO2e/SEK</v>
      </c>
      <c r="P418" s="48">
        <f>IFERROR(INDEX(Utsläppsfaktorer!F:F,MATCH(CONCATENATE($J$1,$J$11,$J418),Utsläppsfaktorer!$A:$A,0)),"-")</f>
        <v>0</v>
      </c>
      <c r="Q418" s="48">
        <f>IFERROR(INDEX(Utsläppsfaktorer!G:G,MATCH(CONCATENATE($J$1,$J$11,$J418),Utsläppsfaktorer!$A:$A,0)),"-")</f>
        <v>0</v>
      </c>
      <c r="R418" s="48">
        <f>IFERROR(INDEX(Utsläppsfaktorer!H:H,MATCH(CONCATENATE($J$1,$J$11,$J418),Utsläppsfaktorer!$A:$A,0)),"-")</f>
        <v>5.3580579380120069E-3</v>
      </c>
      <c r="S418" s="47"/>
      <c r="T418" s="47"/>
      <c r="U418" s="47"/>
      <c r="V418" s="49" t="str">
        <f t="shared" si="55"/>
        <v/>
      </c>
      <c r="W418" s="48" t="s">
        <v>45</v>
      </c>
      <c r="X418" s="50" t="str">
        <f>Data!T409</f>
        <v>-</v>
      </c>
      <c r="Y418" s="50" t="str">
        <f>Data!U409</f>
        <v>-</v>
      </c>
      <c r="Z418" s="50" t="str">
        <f>Data!V409</f>
        <v>-</v>
      </c>
    </row>
    <row r="419" spans="1:26" ht="15" hidden="1" customHeight="1" outlineLevel="2">
      <c r="A419" s="46" t="s">
        <v>44</v>
      </c>
      <c r="B419" s="46">
        <f>INDEX('Listor_utökad spend'!$C$2:$C$7,MATCH('Input-inköpta varor o tjänster'!$K$13,LFUindelning,0))</f>
        <v>123</v>
      </c>
      <c r="C419" s="36">
        <f t="shared" si="49"/>
        <v>3</v>
      </c>
      <c r="D419" s="46" t="b">
        <f t="shared" si="50"/>
        <v>1</v>
      </c>
      <c r="E419" s="46" t="str">
        <f t="shared" si="51"/>
        <v>9</v>
      </c>
      <c r="F419" s="46" t="str">
        <f t="shared" si="52"/>
        <v>9.1</v>
      </c>
      <c r="G419" s="46" t="str">
        <f t="shared" si="53"/>
        <v>9.11.1</v>
      </c>
      <c r="I419" s="20">
        <f t="shared" si="54"/>
        <v>-1</v>
      </c>
      <c r="J419" s="52" t="s">
        <v>432</v>
      </c>
      <c r="K419" s="47"/>
      <c r="L419" s="47"/>
      <c r="M419" s="47"/>
      <c r="O419" s="48" t="str">
        <f>IFERROR(INDEX(Utsläppsfaktorer!E:E,MATCH(CONCATENATE($J$1,$J$11,$J419),Utsläppsfaktorer!$A:$A,0)),"-")</f>
        <v>kg CO2e/SEK</v>
      </c>
      <c r="P419" s="48">
        <f>IFERROR(INDEX(Utsläppsfaktorer!F:F,MATCH(CONCATENATE($J$1,$J$11,$J419),Utsläppsfaktorer!$A:$A,0)),"-")</f>
        <v>0</v>
      </c>
      <c r="Q419" s="48">
        <f>IFERROR(INDEX(Utsläppsfaktorer!G:G,MATCH(CONCATENATE($J$1,$J$11,$J419),Utsläppsfaktorer!$A:$A,0)),"-")</f>
        <v>0</v>
      </c>
      <c r="R419" s="48">
        <f>IFERROR(INDEX(Utsläppsfaktorer!H:H,MATCH(CONCATENATE($J$1,$J$11,$J419),Utsläppsfaktorer!$A:$A,0)),"-")</f>
        <v>5.3580579380120069E-3</v>
      </c>
      <c r="S419" s="47"/>
      <c r="T419" s="47"/>
      <c r="U419" s="47"/>
      <c r="V419" s="49" t="str">
        <f t="shared" si="55"/>
        <v/>
      </c>
      <c r="W419" s="48" t="s">
        <v>45</v>
      </c>
      <c r="X419" s="50" t="str">
        <f>Data!T410</f>
        <v>-</v>
      </c>
      <c r="Y419" s="50" t="str">
        <f>Data!U410</f>
        <v>-</v>
      </c>
      <c r="Z419" s="50" t="str">
        <f>Data!V410</f>
        <v>-</v>
      </c>
    </row>
    <row r="420" spans="1:26" ht="15" hidden="1" customHeight="1" outlineLevel="2">
      <c r="A420" s="46" t="s">
        <v>44</v>
      </c>
      <c r="B420" s="46">
        <f>INDEX('Listor_utökad spend'!$C$2:$C$7,MATCH('Input-inköpta varor o tjänster'!$K$13,LFUindelning,0))</f>
        <v>123</v>
      </c>
      <c r="C420" s="36">
        <f t="shared" si="49"/>
        <v>3</v>
      </c>
      <c r="D420" s="46" t="b">
        <f t="shared" si="50"/>
        <v>1</v>
      </c>
      <c r="E420" s="46" t="str">
        <f t="shared" si="51"/>
        <v>9</v>
      </c>
      <c r="F420" s="46" t="str">
        <f t="shared" si="52"/>
        <v>9.1</v>
      </c>
      <c r="G420" s="46" t="str">
        <f t="shared" si="53"/>
        <v>9.11.2</v>
      </c>
      <c r="I420" s="20">
        <f t="shared" si="54"/>
        <v>-1</v>
      </c>
      <c r="J420" s="52" t="s">
        <v>433</v>
      </c>
      <c r="K420" s="47"/>
      <c r="L420" s="47"/>
      <c r="M420" s="47"/>
      <c r="O420" s="48" t="str">
        <f>IFERROR(INDEX(Utsläppsfaktorer!E:E,MATCH(CONCATENATE($J$1,$J$11,$J420),Utsläppsfaktorer!$A:$A,0)),"-")</f>
        <v>kg CO2e/SEK</v>
      </c>
      <c r="P420" s="48">
        <f>IFERROR(INDEX(Utsläppsfaktorer!F:F,MATCH(CONCATENATE($J$1,$J$11,$J420),Utsläppsfaktorer!$A:$A,0)),"-")</f>
        <v>0</v>
      </c>
      <c r="Q420" s="48">
        <f>IFERROR(INDEX(Utsläppsfaktorer!G:G,MATCH(CONCATENATE($J$1,$J$11,$J420),Utsläppsfaktorer!$A:$A,0)),"-")</f>
        <v>0</v>
      </c>
      <c r="R420" s="48">
        <f>IFERROR(INDEX(Utsläppsfaktorer!H:H,MATCH(CONCATENATE($J$1,$J$11,$J420),Utsläppsfaktorer!$A:$A,0)),"-")</f>
        <v>5.3580579380120069E-3</v>
      </c>
      <c r="S420" s="47"/>
      <c r="T420" s="47"/>
      <c r="U420" s="47"/>
      <c r="V420" s="49" t="str">
        <f t="shared" si="55"/>
        <v/>
      </c>
      <c r="W420" s="48" t="s">
        <v>45</v>
      </c>
      <c r="X420" s="50" t="str">
        <f>Data!T411</f>
        <v>-</v>
      </c>
      <c r="Y420" s="50" t="str">
        <f>Data!U411</f>
        <v>-</v>
      </c>
      <c r="Z420" s="50" t="str">
        <f>Data!V411</f>
        <v>-</v>
      </c>
    </row>
    <row r="421" spans="1:26" ht="15" hidden="1" customHeight="1" outlineLevel="2">
      <c r="A421" s="46" t="s">
        <v>44</v>
      </c>
      <c r="B421" s="46">
        <f>INDEX('Listor_utökad spend'!$C$2:$C$7,MATCH('Input-inköpta varor o tjänster'!$K$13,LFUindelning,0))</f>
        <v>123</v>
      </c>
      <c r="C421" s="36">
        <f t="shared" si="49"/>
        <v>3</v>
      </c>
      <c r="D421" s="46" t="b">
        <f t="shared" si="50"/>
        <v>1</v>
      </c>
      <c r="E421" s="46" t="str">
        <f t="shared" si="51"/>
        <v>9</v>
      </c>
      <c r="F421" s="46" t="str">
        <f t="shared" si="52"/>
        <v>9.1</v>
      </c>
      <c r="G421" s="46" t="str">
        <f t="shared" si="53"/>
        <v>9.11.3</v>
      </c>
      <c r="I421" s="20">
        <f t="shared" si="54"/>
        <v>-1</v>
      </c>
      <c r="J421" s="52" t="s">
        <v>434</v>
      </c>
      <c r="K421" s="47"/>
      <c r="L421" s="47"/>
      <c r="M421" s="47"/>
      <c r="O421" s="48" t="str">
        <f>IFERROR(INDEX(Utsläppsfaktorer!E:E,MATCH(CONCATENATE($J$1,$J$11,$J421),Utsläppsfaktorer!$A:$A,0)),"-")</f>
        <v>kg CO2e/SEK</v>
      </c>
      <c r="P421" s="48">
        <f>IFERROR(INDEX(Utsläppsfaktorer!F:F,MATCH(CONCATENATE($J$1,$J$11,$J421),Utsläppsfaktorer!$A:$A,0)),"-")</f>
        <v>0</v>
      </c>
      <c r="Q421" s="48">
        <f>IFERROR(INDEX(Utsläppsfaktorer!G:G,MATCH(CONCATENATE($J$1,$J$11,$J421),Utsläppsfaktorer!$A:$A,0)),"-")</f>
        <v>0</v>
      </c>
      <c r="R421" s="48">
        <f>IFERROR(INDEX(Utsläppsfaktorer!H:H,MATCH(CONCATENATE($J$1,$J$11,$J421),Utsläppsfaktorer!$A:$A,0)),"-")</f>
        <v>5.3580579380120069E-3</v>
      </c>
      <c r="S421" s="47"/>
      <c r="T421" s="47"/>
      <c r="U421" s="47"/>
      <c r="V421" s="49" t="str">
        <f t="shared" si="55"/>
        <v/>
      </c>
      <c r="W421" s="48" t="s">
        <v>45</v>
      </c>
      <c r="X421" s="50" t="str">
        <f>Data!T412</f>
        <v>-</v>
      </c>
      <c r="Y421" s="50" t="str">
        <f>Data!U412</f>
        <v>-</v>
      </c>
      <c r="Z421" s="50" t="str">
        <f>Data!V412</f>
        <v>-</v>
      </c>
    </row>
    <row r="422" spans="1:26" ht="15" hidden="1" customHeight="1" outlineLevel="2">
      <c r="A422" s="46" t="s">
        <v>44</v>
      </c>
      <c r="B422" s="46">
        <f>INDEX('Listor_utökad spend'!$C$2:$C$7,MATCH('Input-inköpta varor o tjänster'!$K$13,LFUindelning,0))</f>
        <v>123</v>
      </c>
      <c r="C422" s="36">
        <f t="shared" si="49"/>
        <v>3</v>
      </c>
      <c r="D422" s="46" t="b">
        <f t="shared" si="50"/>
        <v>1</v>
      </c>
      <c r="E422" s="46" t="str">
        <f t="shared" si="51"/>
        <v>9</v>
      </c>
      <c r="F422" s="46" t="str">
        <f t="shared" si="52"/>
        <v>9.1</v>
      </c>
      <c r="G422" s="46" t="str">
        <f t="shared" si="53"/>
        <v>9.11.4</v>
      </c>
      <c r="I422" s="20">
        <f t="shared" si="54"/>
        <v>-1</v>
      </c>
      <c r="J422" s="52" t="s">
        <v>435</v>
      </c>
      <c r="K422" s="47"/>
      <c r="L422" s="47"/>
      <c r="M422" s="47"/>
      <c r="O422" s="48" t="str">
        <f>IFERROR(INDEX(Utsläppsfaktorer!E:E,MATCH(CONCATENATE($J$1,$J$11,$J422),Utsläppsfaktorer!$A:$A,0)),"-")</f>
        <v>kg CO2e/SEK</v>
      </c>
      <c r="P422" s="48">
        <f>IFERROR(INDEX(Utsläppsfaktorer!F:F,MATCH(CONCATENATE($J$1,$J$11,$J422),Utsläppsfaktorer!$A:$A,0)),"-")</f>
        <v>0</v>
      </c>
      <c r="Q422" s="48">
        <f>IFERROR(INDEX(Utsläppsfaktorer!G:G,MATCH(CONCATENATE($J$1,$J$11,$J422),Utsläppsfaktorer!$A:$A,0)),"-")</f>
        <v>0</v>
      </c>
      <c r="R422" s="48">
        <f>IFERROR(INDEX(Utsläppsfaktorer!H:H,MATCH(CONCATENATE($J$1,$J$11,$J422),Utsläppsfaktorer!$A:$A,0)),"-")</f>
        <v>5.3580579380120069E-3</v>
      </c>
      <c r="S422" s="47"/>
      <c r="T422" s="47"/>
      <c r="U422" s="47"/>
      <c r="V422" s="49" t="str">
        <f t="shared" si="55"/>
        <v/>
      </c>
      <c r="W422" s="48" t="s">
        <v>45</v>
      </c>
      <c r="X422" s="50" t="str">
        <f>Data!T413</f>
        <v>-</v>
      </c>
      <c r="Y422" s="50" t="str">
        <f>Data!U413</f>
        <v>-</v>
      </c>
      <c r="Z422" s="50" t="str">
        <f>Data!V413</f>
        <v>-</v>
      </c>
    </row>
    <row r="423" spans="1:26" ht="15" hidden="1" customHeight="1" outlineLevel="2">
      <c r="A423" s="46" t="s">
        <v>44</v>
      </c>
      <c r="B423" s="46">
        <f>INDEX('Listor_utökad spend'!$C$2:$C$7,MATCH('Input-inköpta varor o tjänster'!$K$13,LFUindelning,0))</f>
        <v>123</v>
      </c>
      <c r="C423" s="36">
        <f t="shared" si="49"/>
        <v>3</v>
      </c>
      <c r="D423" s="46" t="b">
        <f t="shared" si="50"/>
        <v>1</v>
      </c>
      <c r="E423" s="46" t="str">
        <f t="shared" si="51"/>
        <v>9</v>
      </c>
      <c r="F423" s="46" t="str">
        <f t="shared" si="52"/>
        <v>9.1</v>
      </c>
      <c r="G423" s="46" t="str">
        <f t="shared" si="53"/>
        <v>9.11.5</v>
      </c>
      <c r="I423" s="20">
        <f t="shared" si="54"/>
        <v>-1</v>
      </c>
      <c r="J423" s="52" t="s">
        <v>436</v>
      </c>
      <c r="K423" s="47"/>
      <c r="L423" s="47"/>
      <c r="M423" s="47"/>
      <c r="O423" s="48" t="str">
        <f>IFERROR(INDEX(Utsläppsfaktorer!E:E,MATCH(CONCATENATE($J$1,$J$11,$J423),Utsläppsfaktorer!$A:$A,0)),"-")</f>
        <v>kg CO2e/SEK</v>
      </c>
      <c r="P423" s="48">
        <f>IFERROR(INDEX(Utsläppsfaktorer!F:F,MATCH(CONCATENATE($J$1,$J$11,$J423),Utsläppsfaktorer!$A:$A,0)),"-")</f>
        <v>0</v>
      </c>
      <c r="Q423" s="48">
        <f>IFERROR(INDEX(Utsläppsfaktorer!G:G,MATCH(CONCATENATE($J$1,$J$11,$J423),Utsläppsfaktorer!$A:$A,0)),"-")</f>
        <v>0</v>
      </c>
      <c r="R423" s="48">
        <f>IFERROR(INDEX(Utsläppsfaktorer!H:H,MATCH(CONCATENATE($J$1,$J$11,$J423),Utsläppsfaktorer!$A:$A,0)),"-")</f>
        <v>5.3580579380120069E-3</v>
      </c>
      <c r="S423" s="47"/>
      <c r="T423" s="47"/>
      <c r="U423" s="47"/>
      <c r="V423" s="49" t="str">
        <f t="shared" si="55"/>
        <v/>
      </c>
      <c r="W423" s="48" t="s">
        <v>45</v>
      </c>
      <c r="X423" s="50" t="str">
        <f>Data!T414</f>
        <v>-</v>
      </c>
      <c r="Y423" s="50" t="str">
        <f>Data!U414</f>
        <v>-</v>
      </c>
      <c r="Z423" s="50" t="str">
        <f>Data!V414</f>
        <v>-</v>
      </c>
    </row>
    <row r="424" spans="1:26" ht="15" hidden="1" customHeight="1" outlineLevel="2">
      <c r="A424" s="46" t="s">
        <v>44</v>
      </c>
      <c r="B424" s="46">
        <f>INDEX('Listor_utökad spend'!$C$2:$C$7,MATCH('Input-inköpta varor o tjänster'!$K$13,LFUindelning,0))</f>
        <v>123</v>
      </c>
      <c r="C424" s="36">
        <f t="shared" si="49"/>
        <v>3</v>
      </c>
      <c r="D424" s="46" t="b">
        <f t="shared" si="50"/>
        <v>1</v>
      </c>
      <c r="E424" s="46" t="str">
        <f t="shared" si="51"/>
        <v>9</v>
      </c>
      <c r="F424" s="46" t="str">
        <f t="shared" si="52"/>
        <v>9.1</v>
      </c>
      <c r="G424" s="46" t="str">
        <f t="shared" si="53"/>
        <v>9.11.99</v>
      </c>
      <c r="I424" s="20">
        <f t="shared" si="54"/>
        <v>-1</v>
      </c>
      <c r="J424" s="52" t="s">
        <v>437</v>
      </c>
      <c r="K424" s="47"/>
      <c r="L424" s="47"/>
      <c r="M424" s="47"/>
      <c r="O424" s="48" t="str">
        <f>IFERROR(INDEX(Utsläppsfaktorer!E:E,MATCH(CONCATENATE($J$1,$J$11,$J424),Utsläppsfaktorer!$A:$A,0)),"-")</f>
        <v>kg CO2e/SEK</v>
      </c>
      <c r="P424" s="48">
        <f>IFERROR(INDEX(Utsläppsfaktorer!F:F,MATCH(CONCATENATE($J$1,$J$11,$J424),Utsläppsfaktorer!$A:$A,0)),"-")</f>
        <v>0</v>
      </c>
      <c r="Q424" s="48">
        <f>IFERROR(INDEX(Utsläppsfaktorer!G:G,MATCH(CONCATENATE($J$1,$J$11,$J424),Utsläppsfaktorer!$A:$A,0)),"-")</f>
        <v>0</v>
      </c>
      <c r="R424" s="48">
        <f>IFERROR(INDEX(Utsläppsfaktorer!H:H,MATCH(CONCATENATE($J$1,$J$11,$J424),Utsläppsfaktorer!$A:$A,0)),"-")</f>
        <v>5.3580579380120069E-3</v>
      </c>
      <c r="S424" s="47"/>
      <c r="T424" s="47"/>
      <c r="U424" s="47"/>
      <c r="V424" s="49" t="str">
        <f t="shared" si="55"/>
        <v/>
      </c>
      <c r="W424" s="48" t="s">
        <v>45</v>
      </c>
      <c r="X424" s="50" t="str">
        <f>Data!T415</f>
        <v>-</v>
      </c>
      <c r="Y424" s="50" t="str">
        <f>Data!U415</f>
        <v>-</v>
      </c>
      <c r="Z424" s="50" t="str">
        <f>Data!V415</f>
        <v>-</v>
      </c>
    </row>
    <row r="425" spans="1:26" ht="15" hidden="1" customHeight="1" outlineLevel="1">
      <c r="A425" s="46" t="s">
        <v>44</v>
      </c>
      <c r="B425" s="46">
        <f>INDEX('Listor_utökad spend'!$C$2:$C$7,MATCH('Input-inköpta varor o tjänster'!$K$13,LFUindelning,0))</f>
        <v>123</v>
      </c>
      <c r="C425" s="36">
        <f t="shared" si="49"/>
        <v>2</v>
      </c>
      <c r="D425" s="46" t="b">
        <f t="shared" si="50"/>
        <v>1</v>
      </c>
      <c r="E425" s="46" t="str">
        <f t="shared" si="51"/>
        <v>9</v>
      </c>
      <c r="F425" s="46" t="str">
        <f t="shared" si="52"/>
        <v>9.1</v>
      </c>
      <c r="G425" s="46" t="str">
        <f t="shared" si="53"/>
        <v>9.1</v>
      </c>
      <c r="I425" s="20">
        <f t="shared" si="54"/>
        <v>-1</v>
      </c>
      <c r="J425" s="51" t="s">
        <v>438</v>
      </c>
      <c r="K425" s="47"/>
      <c r="L425" s="47"/>
      <c r="M425" s="47"/>
      <c r="O425" s="48" t="str">
        <f>IFERROR(INDEX(Utsläppsfaktorer!E:E,MATCH(CONCATENATE($J$1,$J$11,$J425),Utsläppsfaktorer!$A:$A,0)),"-")</f>
        <v>kg CO2e/SEK</v>
      </c>
      <c r="P425" s="48">
        <f>IFERROR(INDEX(Utsläppsfaktorer!F:F,MATCH(CONCATENATE($J$1,$J$11,$J425),Utsläppsfaktorer!$A:$A,0)),"-")</f>
        <v>0</v>
      </c>
      <c r="Q425" s="48">
        <f>IFERROR(INDEX(Utsläppsfaktorer!G:G,MATCH(CONCATENATE($J$1,$J$11,$J425),Utsläppsfaktorer!$A:$A,0)),"-")</f>
        <v>0</v>
      </c>
      <c r="R425" s="48">
        <f>IFERROR(INDEX(Utsläppsfaktorer!H:H,MATCH(CONCATENATE($J$1,$J$11,$J425),Utsläppsfaktorer!$A:$A,0)),"-")</f>
        <v>5.3580579380120069E-3</v>
      </c>
      <c r="S425" s="47"/>
      <c r="T425" s="47"/>
      <c r="U425" s="47"/>
      <c r="V425" s="49" t="str">
        <f t="shared" si="55"/>
        <v/>
      </c>
      <c r="W425" s="48" t="s">
        <v>45</v>
      </c>
      <c r="X425" s="50" t="str">
        <f>Data!T416</f>
        <v>-</v>
      </c>
      <c r="Y425" s="50" t="str">
        <f>Data!U416</f>
        <v>-</v>
      </c>
      <c r="Z425" s="50" t="str">
        <f>Data!V416</f>
        <v>-</v>
      </c>
    </row>
    <row r="426" spans="1:26" ht="15" hidden="1" customHeight="1" outlineLevel="2">
      <c r="A426" s="46" t="s">
        <v>44</v>
      </c>
      <c r="B426" s="46">
        <f>INDEX('Listor_utökad spend'!$C$2:$C$7,MATCH('Input-inköpta varor o tjänster'!$K$13,LFUindelning,0))</f>
        <v>123</v>
      </c>
      <c r="C426" s="36">
        <f t="shared" si="49"/>
        <v>3</v>
      </c>
      <c r="D426" s="46" t="b">
        <f t="shared" si="50"/>
        <v>1</v>
      </c>
      <c r="E426" s="46" t="str">
        <f t="shared" si="51"/>
        <v>9</v>
      </c>
      <c r="F426" s="46" t="str">
        <f t="shared" si="52"/>
        <v>9.1</v>
      </c>
      <c r="G426" s="46" t="str">
        <f t="shared" si="53"/>
        <v>9.12.1</v>
      </c>
      <c r="I426" s="20">
        <f t="shared" si="54"/>
        <v>-1</v>
      </c>
      <c r="J426" s="52" t="s">
        <v>439</v>
      </c>
      <c r="K426" s="47"/>
      <c r="L426" s="47"/>
      <c r="M426" s="47"/>
      <c r="O426" s="48" t="str">
        <f>IFERROR(INDEX(Utsläppsfaktorer!E:E,MATCH(CONCATENATE($J$1,$J$11,$J426),Utsläppsfaktorer!$A:$A,0)),"-")</f>
        <v>kg CO2e/SEK</v>
      </c>
      <c r="P426" s="48">
        <f>IFERROR(INDEX(Utsläppsfaktorer!F:F,MATCH(CONCATENATE($J$1,$J$11,$J426),Utsläppsfaktorer!$A:$A,0)),"-")</f>
        <v>0</v>
      </c>
      <c r="Q426" s="48">
        <f>IFERROR(INDEX(Utsläppsfaktorer!G:G,MATCH(CONCATENATE($J$1,$J$11,$J426),Utsläppsfaktorer!$A:$A,0)),"-")</f>
        <v>0</v>
      </c>
      <c r="R426" s="48">
        <f>IFERROR(INDEX(Utsläppsfaktorer!H:H,MATCH(CONCATENATE($J$1,$J$11,$J426),Utsläppsfaktorer!$A:$A,0)),"-")</f>
        <v>5.3580579380120069E-3</v>
      </c>
      <c r="S426" s="47"/>
      <c r="T426" s="47"/>
      <c r="U426" s="47"/>
      <c r="V426" s="49" t="str">
        <f t="shared" si="55"/>
        <v/>
      </c>
      <c r="W426" s="48" t="s">
        <v>45</v>
      </c>
      <c r="X426" s="50" t="str">
        <f>Data!T417</f>
        <v>-</v>
      </c>
      <c r="Y426" s="50" t="str">
        <f>Data!U417</f>
        <v>-</v>
      </c>
      <c r="Z426" s="50" t="str">
        <f>Data!V417</f>
        <v>-</v>
      </c>
    </row>
    <row r="427" spans="1:26" ht="15" hidden="1" customHeight="1" outlineLevel="2">
      <c r="A427" s="46" t="s">
        <v>44</v>
      </c>
      <c r="B427" s="46">
        <f>INDEX('Listor_utökad spend'!$C$2:$C$7,MATCH('Input-inköpta varor o tjänster'!$K$13,LFUindelning,0))</f>
        <v>123</v>
      </c>
      <c r="C427" s="36">
        <f t="shared" si="49"/>
        <v>3</v>
      </c>
      <c r="D427" s="46" t="b">
        <f t="shared" si="50"/>
        <v>1</v>
      </c>
      <c r="E427" s="46" t="str">
        <f t="shared" si="51"/>
        <v>9</v>
      </c>
      <c r="F427" s="46" t="str">
        <f t="shared" si="52"/>
        <v>9.1</v>
      </c>
      <c r="G427" s="46" t="str">
        <f t="shared" si="53"/>
        <v>9.12.2</v>
      </c>
      <c r="I427" s="20">
        <f t="shared" si="54"/>
        <v>-1</v>
      </c>
      <c r="J427" s="52" t="s">
        <v>440</v>
      </c>
      <c r="K427" s="47"/>
      <c r="L427" s="47"/>
      <c r="M427" s="47"/>
      <c r="O427" s="48" t="str">
        <f>IFERROR(INDEX(Utsläppsfaktorer!E:E,MATCH(CONCATENATE($J$1,$J$11,$J427),Utsläppsfaktorer!$A:$A,0)),"-")</f>
        <v>kg CO2e/SEK</v>
      </c>
      <c r="P427" s="48">
        <f>IFERROR(INDEX(Utsläppsfaktorer!F:F,MATCH(CONCATENATE($J$1,$J$11,$J427),Utsläppsfaktorer!$A:$A,0)),"-")</f>
        <v>0</v>
      </c>
      <c r="Q427" s="48">
        <f>IFERROR(INDEX(Utsläppsfaktorer!G:G,MATCH(CONCATENATE($J$1,$J$11,$J427),Utsläppsfaktorer!$A:$A,0)),"-")</f>
        <v>0</v>
      </c>
      <c r="R427" s="48">
        <f>IFERROR(INDEX(Utsläppsfaktorer!H:H,MATCH(CONCATENATE($J$1,$J$11,$J427),Utsläppsfaktorer!$A:$A,0)),"-")</f>
        <v>5.3580579380120069E-3</v>
      </c>
      <c r="S427" s="47"/>
      <c r="T427" s="47"/>
      <c r="U427" s="47"/>
      <c r="V427" s="49" t="str">
        <f t="shared" si="55"/>
        <v/>
      </c>
      <c r="W427" s="48" t="s">
        <v>45</v>
      </c>
      <c r="X427" s="50" t="str">
        <f>Data!T418</f>
        <v>-</v>
      </c>
      <c r="Y427" s="50" t="str">
        <f>Data!U418</f>
        <v>-</v>
      </c>
      <c r="Z427" s="50" t="str">
        <f>Data!V418</f>
        <v>-</v>
      </c>
    </row>
    <row r="428" spans="1:26" ht="15" hidden="1" customHeight="1" outlineLevel="2">
      <c r="A428" s="46" t="s">
        <v>44</v>
      </c>
      <c r="B428" s="46">
        <f>INDEX('Listor_utökad spend'!$C$2:$C$7,MATCH('Input-inköpta varor o tjänster'!$K$13,LFUindelning,0))</f>
        <v>123</v>
      </c>
      <c r="C428" s="36">
        <f t="shared" si="49"/>
        <v>3</v>
      </c>
      <c r="D428" s="46" t="b">
        <f t="shared" si="50"/>
        <v>1</v>
      </c>
      <c r="E428" s="46" t="str">
        <f t="shared" si="51"/>
        <v>9</v>
      </c>
      <c r="F428" s="46" t="str">
        <f t="shared" si="52"/>
        <v>9.1</v>
      </c>
      <c r="G428" s="46" t="str">
        <f t="shared" si="53"/>
        <v>9.12.3</v>
      </c>
      <c r="I428" s="20">
        <f t="shared" si="54"/>
        <v>-1</v>
      </c>
      <c r="J428" s="52" t="s">
        <v>441</v>
      </c>
      <c r="K428" s="47"/>
      <c r="L428" s="47"/>
      <c r="M428" s="47"/>
      <c r="O428" s="48" t="str">
        <f>IFERROR(INDEX(Utsläppsfaktorer!E:E,MATCH(CONCATENATE($J$1,$J$11,$J428),Utsläppsfaktorer!$A:$A,0)),"-")</f>
        <v>kg CO2e/SEK</v>
      </c>
      <c r="P428" s="48">
        <f>IFERROR(INDEX(Utsläppsfaktorer!F:F,MATCH(CONCATENATE($J$1,$J$11,$J428),Utsläppsfaktorer!$A:$A,0)),"-")</f>
        <v>0</v>
      </c>
      <c r="Q428" s="48">
        <f>IFERROR(INDEX(Utsläppsfaktorer!G:G,MATCH(CONCATENATE($J$1,$J$11,$J428),Utsläppsfaktorer!$A:$A,0)),"-")</f>
        <v>0</v>
      </c>
      <c r="R428" s="48">
        <f>IFERROR(INDEX(Utsläppsfaktorer!H:H,MATCH(CONCATENATE($J$1,$J$11,$J428),Utsläppsfaktorer!$A:$A,0)),"-")</f>
        <v>5.3580579380120069E-3</v>
      </c>
      <c r="S428" s="47"/>
      <c r="T428" s="47"/>
      <c r="U428" s="47"/>
      <c r="V428" s="49" t="str">
        <f t="shared" si="55"/>
        <v/>
      </c>
      <c r="W428" s="48" t="s">
        <v>45</v>
      </c>
      <c r="X428" s="50" t="str">
        <f>Data!T419</f>
        <v>-</v>
      </c>
      <c r="Y428" s="50" t="str">
        <f>Data!U419</f>
        <v>-</v>
      </c>
      <c r="Z428" s="50" t="str">
        <f>Data!V419</f>
        <v>-</v>
      </c>
    </row>
    <row r="429" spans="1:26" ht="15" hidden="1" customHeight="1" outlineLevel="1">
      <c r="A429" s="46" t="s">
        <v>44</v>
      </c>
      <c r="B429" s="46">
        <f>INDEX('Listor_utökad spend'!$C$2:$C$7,MATCH('Input-inköpta varor o tjänster'!$K$13,LFUindelning,0))</f>
        <v>123</v>
      </c>
      <c r="C429" s="36">
        <f t="shared" si="49"/>
        <v>2</v>
      </c>
      <c r="D429" s="46" t="b">
        <f t="shared" si="50"/>
        <v>1</v>
      </c>
      <c r="E429" s="46" t="str">
        <f t="shared" si="51"/>
        <v>9</v>
      </c>
      <c r="F429" s="46" t="str">
        <f t="shared" si="52"/>
        <v>9.1</v>
      </c>
      <c r="G429" s="46" t="str">
        <f t="shared" si="53"/>
        <v>9.1</v>
      </c>
      <c r="I429" s="20">
        <f t="shared" si="54"/>
        <v>-1</v>
      </c>
      <c r="J429" s="51" t="s">
        <v>442</v>
      </c>
      <c r="K429" s="47"/>
      <c r="L429" s="47"/>
      <c r="M429" s="47"/>
      <c r="O429" s="48" t="str">
        <f>IFERROR(INDEX(Utsläppsfaktorer!E:E,MATCH(CONCATENATE($J$1,$J$11,$J429),Utsläppsfaktorer!$A:$A,0)),"-")</f>
        <v>kg CO2e/SEK</v>
      </c>
      <c r="P429" s="48">
        <f>IFERROR(INDEX(Utsläppsfaktorer!F:F,MATCH(CONCATENATE($J$1,$J$11,$J429),Utsläppsfaktorer!$A:$A,0)),"-")</f>
        <v>0</v>
      </c>
      <c r="Q429" s="48">
        <f>IFERROR(INDEX(Utsläppsfaktorer!G:G,MATCH(CONCATENATE($J$1,$J$11,$J429),Utsläppsfaktorer!$A:$A,0)),"-")</f>
        <v>0</v>
      </c>
      <c r="R429" s="48">
        <f>IFERROR(INDEX(Utsläppsfaktorer!H:H,MATCH(CONCATENATE($J$1,$J$11,$J429),Utsläppsfaktorer!$A:$A,0)),"-")</f>
        <v>5.3580579380120069E-3</v>
      </c>
      <c r="S429" s="47"/>
      <c r="T429" s="47"/>
      <c r="U429" s="47"/>
      <c r="V429" s="49" t="str">
        <f t="shared" si="55"/>
        <v/>
      </c>
      <c r="W429" s="48" t="s">
        <v>45</v>
      </c>
      <c r="X429" s="50" t="str">
        <f>Data!T420</f>
        <v>-</v>
      </c>
      <c r="Y429" s="50" t="str">
        <f>Data!U420</f>
        <v>-</v>
      </c>
      <c r="Z429" s="50" t="str">
        <f>Data!V420</f>
        <v>-</v>
      </c>
    </row>
    <row r="430" spans="1:26" ht="15" hidden="1" customHeight="1" outlineLevel="1">
      <c r="A430" s="46" t="s">
        <v>44</v>
      </c>
      <c r="B430" s="46">
        <f>INDEX('Listor_utökad spend'!$C$2:$C$7,MATCH('Input-inköpta varor o tjänster'!$K$13,LFUindelning,0))</f>
        <v>123</v>
      </c>
      <c r="C430" s="36">
        <f t="shared" si="49"/>
        <v>2</v>
      </c>
      <c r="D430" s="46" t="b">
        <f t="shared" si="50"/>
        <v>1</v>
      </c>
      <c r="E430" s="46" t="str">
        <f t="shared" si="51"/>
        <v>9</v>
      </c>
      <c r="F430" s="46" t="str">
        <f t="shared" si="52"/>
        <v>9.1</v>
      </c>
      <c r="G430" s="46" t="str">
        <f t="shared" si="53"/>
        <v>9.1</v>
      </c>
      <c r="I430" s="20">
        <f t="shared" si="54"/>
        <v>-1</v>
      </c>
      <c r="J430" s="51" t="s">
        <v>443</v>
      </c>
      <c r="K430" s="47"/>
      <c r="L430" s="47"/>
      <c r="M430" s="47"/>
      <c r="O430" s="48" t="str">
        <f>IFERROR(INDEX(Utsläppsfaktorer!E:E,MATCH(CONCATENATE($J$1,$J$11,$J430),Utsläppsfaktorer!$A:$A,0)),"-")</f>
        <v>kg CO2e/SEK</v>
      </c>
      <c r="P430" s="48">
        <f>IFERROR(INDEX(Utsläppsfaktorer!F:F,MATCH(CONCATENATE($J$1,$J$11,$J430),Utsläppsfaktorer!$A:$A,0)),"-")</f>
        <v>0</v>
      </c>
      <c r="Q430" s="48">
        <f>IFERROR(INDEX(Utsläppsfaktorer!G:G,MATCH(CONCATENATE($J$1,$J$11,$J430),Utsläppsfaktorer!$A:$A,0)),"-")</f>
        <v>0</v>
      </c>
      <c r="R430" s="48">
        <f>IFERROR(INDEX(Utsläppsfaktorer!H:H,MATCH(CONCATENATE($J$1,$J$11,$J430),Utsläppsfaktorer!$A:$A,0)),"-")</f>
        <v>5.3580579380120069E-3</v>
      </c>
      <c r="S430" s="47"/>
      <c r="T430" s="47"/>
      <c r="U430" s="47"/>
      <c r="V430" s="49" t="str">
        <f t="shared" si="55"/>
        <v/>
      </c>
      <c r="W430" s="48" t="s">
        <v>45</v>
      </c>
      <c r="X430" s="50" t="str">
        <f>Data!T421</f>
        <v>-</v>
      </c>
      <c r="Y430" s="50" t="str">
        <f>Data!U421</f>
        <v>-</v>
      </c>
      <c r="Z430" s="50" t="str">
        <f>Data!V421</f>
        <v>-</v>
      </c>
    </row>
    <row r="431" spans="1:26" ht="15" hidden="1" customHeight="1" outlineLevel="2">
      <c r="A431" s="46" t="s">
        <v>44</v>
      </c>
      <c r="B431" s="46">
        <f>INDEX('Listor_utökad spend'!$C$2:$C$7,MATCH('Input-inköpta varor o tjänster'!$K$13,LFUindelning,0))</f>
        <v>123</v>
      </c>
      <c r="C431" s="36">
        <f t="shared" si="49"/>
        <v>3</v>
      </c>
      <c r="D431" s="46" t="b">
        <f t="shared" si="50"/>
        <v>1</v>
      </c>
      <c r="E431" s="46" t="str">
        <f t="shared" si="51"/>
        <v>9</v>
      </c>
      <c r="F431" s="46" t="str">
        <f t="shared" si="52"/>
        <v>9.1</v>
      </c>
      <c r="G431" s="46" t="str">
        <f t="shared" si="53"/>
        <v>9.14.1</v>
      </c>
      <c r="I431" s="20">
        <f t="shared" si="54"/>
        <v>-1</v>
      </c>
      <c r="J431" s="52" t="s">
        <v>444</v>
      </c>
      <c r="K431" s="47"/>
      <c r="L431" s="47"/>
      <c r="M431" s="47"/>
      <c r="O431" s="48" t="str">
        <f>IFERROR(INDEX(Utsläppsfaktorer!E:E,MATCH(CONCATENATE($J$1,$J$11,$J431),Utsläppsfaktorer!$A:$A,0)),"-")</f>
        <v>kg CO2e/SEK</v>
      </c>
      <c r="P431" s="48">
        <f>IFERROR(INDEX(Utsläppsfaktorer!F:F,MATCH(CONCATENATE($J$1,$J$11,$J431),Utsläppsfaktorer!$A:$A,0)),"-")</f>
        <v>0</v>
      </c>
      <c r="Q431" s="48">
        <f>IFERROR(INDEX(Utsläppsfaktorer!G:G,MATCH(CONCATENATE($J$1,$J$11,$J431),Utsläppsfaktorer!$A:$A,0)),"-")</f>
        <v>0</v>
      </c>
      <c r="R431" s="48">
        <f>IFERROR(INDEX(Utsläppsfaktorer!H:H,MATCH(CONCATENATE($J$1,$J$11,$J431),Utsläppsfaktorer!$A:$A,0)),"-")</f>
        <v>5.3580579380120069E-3</v>
      </c>
      <c r="S431" s="47"/>
      <c r="T431" s="47"/>
      <c r="U431" s="47"/>
      <c r="V431" s="49" t="str">
        <f t="shared" si="55"/>
        <v/>
      </c>
      <c r="W431" s="48" t="s">
        <v>45</v>
      </c>
      <c r="X431" s="50" t="str">
        <f>Data!T422</f>
        <v>-</v>
      </c>
      <c r="Y431" s="50" t="str">
        <f>Data!U422</f>
        <v>-</v>
      </c>
      <c r="Z431" s="50" t="str">
        <f>Data!V422</f>
        <v>-</v>
      </c>
    </row>
    <row r="432" spans="1:26" ht="15" hidden="1" customHeight="1" outlineLevel="2">
      <c r="A432" s="46" t="s">
        <v>44</v>
      </c>
      <c r="B432" s="46">
        <f>INDEX('Listor_utökad spend'!$C$2:$C$7,MATCH('Input-inköpta varor o tjänster'!$K$13,LFUindelning,0))</f>
        <v>123</v>
      </c>
      <c r="C432" s="36">
        <f t="shared" si="49"/>
        <v>3</v>
      </c>
      <c r="D432" s="46" t="b">
        <f t="shared" si="50"/>
        <v>1</v>
      </c>
      <c r="E432" s="46" t="str">
        <f t="shared" si="51"/>
        <v>9</v>
      </c>
      <c r="F432" s="46" t="str">
        <f t="shared" si="52"/>
        <v>9.1</v>
      </c>
      <c r="G432" s="46" t="str">
        <f t="shared" si="53"/>
        <v>9.14.2</v>
      </c>
      <c r="I432" s="20">
        <f t="shared" si="54"/>
        <v>-1</v>
      </c>
      <c r="J432" s="52" t="s">
        <v>445</v>
      </c>
      <c r="K432" s="47"/>
      <c r="L432" s="47"/>
      <c r="M432" s="47"/>
      <c r="O432" s="48" t="str">
        <f>IFERROR(INDEX(Utsläppsfaktorer!E:E,MATCH(CONCATENATE($J$1,$J$11,$J432),Utsläppsfaktorer!$A:$A,0)),"-")</f>
        <v>kg CO2e/SEK</v>
      </c>
      <c r="P432" s="48">
        <f>IFERROR(INDEX(Utsläppsfaktorer!F:F,MATCH(CONCATENATE($J$1,$J$11,$J432),Utsläppsfaktorer!$A:$A,0)),"-")</f>
        <v>0</v>
      </c>
      <c r="Q432" s="48">
        <f>IFERROR(INDEX(Utsläppsfaktorer!G:G,MATCH(CONCATENATE($J$1,$J$11,$J432),Utsläppsfaktorer!$A:$A,0)),"-")</f>
        <v>0</v>
      </c>
      <c r="R432" s="48">
        <f>IFERROR(INDEX(Utsläppsfaktorer!H:H,MATCH(CONCATENATE($J$1,$J$11,$J432),Utsläppsfaktorer!$A:$A,0)),"-")</f>
        <v>5.3580579380120069E-3</v>
      </c>
      <c r="S432" s="47"/>
      <c r="T432" s="47"/>
      <c r="U432" s="47"/>
      <c r="V432" s="49" t="str">
        <f t="shared" si="55"/>
        <v/>
      </c>
      <c r="W432" s="48" t="s">
        <v>45</v>
      </c>
      <c r="X432" s="50" t="str">
        <f>Data!T423</f>
        <v>-</v>
      </c>
      <c r="Y432" s="50" t="str">
        <f>Data!U423</f>
        <v>-</v>
      </c>
      <c r="Z432" s="50" t="str">
        <f>Data!V423</f>
        <v>-</v>
      </c>
    </row>
    <row r="433" spans="1:26" ht="15" hidden="1" customHeight="1" outlineLevel="2">
      <c r="A433" s="46" t="s">
        <v>44</v>
      </c>
      <c r="B433" s="46">
        <f>INDEX('Listor_utökad spend'!$C$2:$C$7,MATCH('Input-inköpta varor o tjänster'!$K$13,LFUindelning,0))</f>
        <v>123</v>
      </c>
      <c r="C433" s="36">
        <f t="shared" si="49"/>
        <v>3</v>
      </c>
      <c r="D433" s="46" t="b">
        <f t="shared" si="50"/>
        <v>1</v>
      </c>
      <c r="E433" s="46" t="str">
        <f t="shared" si="51"/>
        <v>9</v>
      </c>
      <c r="F433" s="46" t="str">
        <f t="shared" si="52"/>
        <v>9.1</v>
      </c>
      <c r="G433" s="46" t="str">
        <f t="shared" si="53"/>
        <v>9.14.99</v>
      </c>
      <c r="I433" s="20">
        <f t="shared" si="54"/>
        <v>-1</v>
      </c>
      <c r="J433" s="52" t="s">
        <v>446</v>
      </c>
      <c r="K433" s="47"/>
      <c r="L433" s="47"/>
      <c r="M433" s="47"/>
      <c r="O433" s="48" t="str">
        <f>IFERROR(INDEX(Utsläppsfaktorer!E:E,MATCH(CONCATENATE($J$1,$J$11,$J433),Utsläppsfaktorer!$A:$A,0)),"-")</f>
        <v>kg CO2e/SEK</v>
      </c>
      <c r="P433" s="48">
        <f>IFERROR(INDEX(Utsläppsfaktorer!F:F,MATCH(CONCATENATE($J$1,$J$11,$J433),Utsläppsfaktorer!$A:$A,0)),"-")</f>
        <v>0</v>
      </c>
      <c r="Q433" s="48">
        <f>IFERROR(INDEX(Utsläppsfaktorer!G:G,MATCH(CONCATENATE($J$1,$J$11,$J433),Utsläppsfaktorer!$A:$A,0)),"-")</f>
        <v>0</v>
      </c>
      <c r="R433" s="48">
        <f>IFERROR(INDEX(Utsläppsfaktorer!H:H,MATCH(CONCATENATE($J$1,$J$11,$J433),Utsläppsfaktorer!$A:$A,0)),"-")</f>
        <v>5.3580579380120069E-3</v>
      </c>
      <c r="S433" s="47"/>
      <c r="T433" s="47"/>
      <c r="U433" s="47"/>
      <c r="V433" s="49" t="str">
        <f t="shared" si="55"/>
        <v/>
      </c>
      <c r="W433" s="48" t="s">
        <v>45</v>
      </c>
      <c r="X433" s="50" t="str">
        <f>Data!T424</f>
        <v>-</v>
      </c>
      <c r="Y433" s="50" t="str">
        <f>Data!U424</f>
        <v>-</v>
      </c>
      <c r="Z433" s="50" t="str">
        <f>Data!V424</f>
        <v>-</v>
      </c>
    </row>
    <row r="434" spans="1:26" ht="15" hidden="1" customHeight="1" outlineLevel="1">
      <c r="A434" s="46" t="s">
        <v>44</v>
      </c>
      <c r="B434" s="46">
        <f>INDEX('Listor_utökad spend'!$C$2:$C$7,MATCH('Input-inköpta varor o tjänster'!$K$13,LFUindelning,0))</f>
        <v>123</v>
      </c>
      <c r="C434" s="36">
        <f t="shared" si="49"/>
        <v>2</v>
      </c>
      <c r="D434" s="46" t="b">
        <f t="shared" si="50"/>
        <v>1</v>
      </c>
      <c r="E434" s="46" t="str">
        <f t="shared" si="51"/>
        <v>9</v>
      </c>
      <c r="F434" s="46" t="str">
        <f t="shared" si="52"/>
        <v>9.1</v>
      </c>
      <c r="G434" s="46" t="str">
        <f t="shared" si="53"/>
        <v>9.1</v>
      </c>
      <c r="I434" s="20">
        <f t="shared" si="54"/>
        <v>-1</v>
      </c>
      <c r="J434" s="51" t="s">
        <v>447</v>
      </c>
      <c r="K434" s="47"/>
      <c r="L434" s="47"/>
      <c r="M434" s="47"/>
      <c r="O434" s="48" t="str">
        <f>IFERROR(INDEX(Utsläppsfaktorer!E:E,MATCH(CONCATENATE($J$1,$J$11,$J434),Utsläppsfaktorer!$A:$A,0)),"-")</f>
        <v>kg CO2e/SEK</v>
      </c>
      <c r="P434" s="48">
        <f>IFERROR(INDEX(Utsläppsfaktorer!F:F,MATCH(CONCATENATE($J$1,$J$11,$J434),Utsläppsfaktorer!$A:$A,0)),"-")</f>
        <v>0</v>
      </c>
      <c r="Q434" s="48">
        <f>IFERROR(INDEX(Utsläppsfaktorer!G:G,MATCH(CONCATENATE($J$1,$J$11,$J434),Utsläppsfaktorer!$A:$A,0)),"-")</f>
        <v>0</v>
      </c>
      <c r="R434" s="48">
        <f>IFERROR(INDEX(Utsläppsfaktorer!H:H,MATCH(CONCATENATE($J$1,$J$11,$J434),Utsläppsfaktorer!$A:$A,0)),"-")</f>
        <v>5.3580579380120069E-3</v>
      </c>
      <c r="S434" s="47"/>
      <c r="T434" s="47"/>
      <c r="U434" s="47"/>
      <c r="V434" s="49" t="str">
        <f t="shared" si="55"/>
        <v/>
      </c>
      <c r="W434" s="48" t="s">
        <v>45</v>
      </c>
      <c r="X434" s="50" t="str">
        <f>Data!T425</f>
        <v>-</v>
      </c>
      <c r="Y434" s="50" t="str">
        <f>Data!U425</f>
        <v>-</v>
      </c>
      <c r="Z434" s="50" t="str">
        <f>Data!V425</f>
        <v>-</v>
      </c>
    </row>
    <row r="435" spans="1:26" ht="15" hidden="1" customHeight="1" outlineLevel="2">
      <c r="A435" s="46" t="s">
        <v>44</v>
      </c>
      <c r="B435" s="46">
        <f>INDEX('Listor_utökad spend'!$C$2:$C$7,MATCH('Input-inköpta varor o tjänster'!$K$13,LFUindelning,0))</f>
        <v>123</v>
      </c>
      <c r="C435" s="36">
        <f t="shared" si="49"/>
        <v>3</v>
      </c>
      <c r="D435" s="46" t="b">
        <f t="shared" si="50"/>
        <v>1</v>
      </c>
      <c r="E435" s="46" t="str">
        <f t="shared" si="51"/>
        <v>9</v>
      </c>
      <c r="F435" s="46" t="str">
        <f t="shared" si="52"/>
        <v>9.1</v>
      </c>
      <c r="G435" s="46" t="str">
        <f t="shared" si="53"/>
        <v>9.15.1</v>
      </c>
      <c r="I435" s="20">
        <f t="shared" si="54"/>
        <v>-1</v>
      </c>
      <c r="J435" s="52" t="s">
        <v>448</v>
      </c>
      <c r="K435" s="47"/>
      <c r="L435" s="47"/>
      <c r="M435" s="47"/>
      <c r="O435" s="48" t="str">
        <f>IFERROR(INDEX(Utsläppsfaktorer!E:E,MATCH(CONCATENATE($J$1,$J$11,$J435),Utsläppsfaktorer!$A:$A,0)),"-")</f>
        <v>kg CO2e/SEK</v>
      </c>
      <c r="P435" s="48">
        <f>IFERROR(INDEX(Utsläppsfaktorer!F:F,MATCH(CONCATENATE($J$1,$J$11,$J435),Utsläppsfaktorer!$A:$A,0)),"-")</f>
        <v>0</v>
      </c>
      <c r="Q435" s="48">
        <f>IFERROR(INDEX(Utsläppsfaktorer!G:G,MATCH(CONCATENATE($J$1,$J$11,$J435),Utsläppsfaktorer!$A:$A,0)),"-")</f>
        <v>0</v>
      </c>
      <c r="R435" s="48">
        <f>IFERROR(INDEX(Utsläppsfaktorer!H:H,MATCH(CONCATENATE($J$1,$J$11,$J435),Utsläppsfaktorer!$A:$A,0)),"-")</f>
        <v>5.3580579380120069E-3</v>
      </c>
      <c r="S435" s="47"/>
      <c r="T435" s="47"/>
      <c r="U435" s="47"/>
      <c r="V435" s="49" t="str">
        <f t="shared" si="55"/>
        <v/>
      </c>
      <c r="W435" s="48" t="s">
        <v>45</v>
      </c>
      <c r="X435" s="50" t="str">
        <f>Data!T426</f>
        <v>-</v>
      </c>
      <c r="Y435" s="50" t="str">
        <f>Data!U426</f>
        <v>-</v>
      </c>
      <c r="Z435" s="50" t="str">
        <f>Data!V426</f>
        <v>-</v>
      </c>
    </row>
    <row r="436" spans="1:26" ht="15" hidden="1" customHeight="1" outlineLevel="2">
      <c r="A436" s="46" t="s">
        <v>44</v>
      </c>
      <c r="B436" s="46">
        <f>INDEX('Listor_utökad spend'!$C$2:$C$7,MATCH('Input-inköpta varor o tjänster'!$K$13,LFUindelning,0))</f>
        <v>123</v>
      </c>
      <c r="C436" s="36">
        <f t="shared" si="49"/>
        <v>3</v>
      </c>
      <c r="D436" s="46" t="b">
        <f t="shared" si="50"/>
        <v>1</v>
      </c>
      <c r="E436" s="46" t="str">
        <f t="shared" si="51"/>
        <v>9</v>
      </c>
      <c r="F436" s="46" t="str">
        <f t="shared" si="52"/>
        <v>9.1</v>
      </c>
      <c r="G436" s="46" t="str">
        <f t="shared" si="53"/>
        <v>9.15.2</v>
      </c>
      <c r="I436" s="20">
        <f t="shared" si="54"/>
        <v>-1</v>
      </c>
      <c r="J436" s="52" t="s">
        <v>449</v>
      </c>
      <c r="K436" s="47"/>
      <c r="L436" s="47"/>
      <c r="M436" s="47"/>
      <c r="O436" s="48" t="str">
        <f>IFERROR(INDEX(Utsläppsfaktorer!E:E,MATCH(CONCATENATE($J$1,$J$11,$J436),Utsläppsfaktorer!$A:$A,0)),"-")</f>
        <v>kg CO2e/SEK</v>
      </c>
      <c r="P436" s="48">
        <f>IFERROR(INDEX(Utsläppsfaktorer!F:F,MATCH(CONCATENATE($J$1,$J$11,$J436),Utsläppsfaktorer!$A:$A,0)),"-")</f>
        <v>0</v>
      </c>
      <c r="Q436" s="48">
        <f>IFERROR(INDEX(Utsläppsfaktorer!G:G,MATCH(CONCATENATE($J$1,$J$11,$J436),Utsläppsfaktorer!$A:$A,0)),"-")</f>
        <v>0</v>
      </c>
      <c r="R436" s="48">
        <f>IFERROR(INDEX(Utsläppsfaktorer!H:H,MATCH(CONCATENATE($J$1,$J$11,$J436),Utsläppsfaktorer!$A:$A,0)),"-")</f>
        <v>5.3580579380120069E-3</v>
      </c>
      <c r="S436" s="47"/>
      <c r="T436" s="47"/>
      <c r="U436" s="47"/>
      <c r="V436" s="49" t="str">
        <f t="shared" si="55"/>
        <v/>
      </c>
      <c r="W436" s="48" t="s">
        <v>45</v>
      </c>
      <c r="X436" s="50" t="str">
        <f>Data!T427</f>
        <v>-</v>
      </c>
      <c r="Y436" s="50" t="str">
        <f>Data!U427</f>
        <v>-</v>
      </c>
      <c r="Z436" s="50" t="str">
        <f>Data!V427</f>
        <v>-</v>
      </c>
    </row>
    <row r="437" spans="1:26" ht="15" hidden="1" customHeight="1" outlineLevel="2">
      <c r="A437" s="46" t="s">
        <v>44</v>
      </c>
      <c r="B437" s="46">
        <f>INDEX('Listor_utökad spend'!$C$2:$C$7,MATCH('Input-inköpta varor o tjänster'!$K$13,LFUindelning,0))</f>
        <v>123</v>
      </c>
      <c r="C437" s="36">
        <f t="shared" si="49"/>
        <v>3</v>
      </c>
      <c r="D437" s="46" t="b">
        <f t="shared" si="50"/>
        <v>1</v>
      </c>
      <c r="E437" s="46" t="str">
        <f t="shared" si="51"/>
        <v>9</v>
      </c>
      <c r="F437" s="46" t="str">
        <f t="shared" si="52"/>
        <v>9.1</v>
      </c>
      <c r="G437" s="46" t="str">
        <f t="shared" si="53"/>
        <v>9.15.3</v>
      </c>
      <c r="I437" s="20">
        <f t="shared" si="54"/>
        <v>-1</v>
      </c>
      <c r="J437" s="52" t="s">
        <v>450</v>
      </c>
      <c r="K437" s="47"/>
      <c r="L437" s="47"/>
      <c r="M437" s="47"/>
      <c r="O437" s="48" t="str">
        <f>IFERROR(INDEX(Utsläppsfaktorer!E:E,MATCH(CONCATENATE($J$1,$J$11,$J437),Utsläppsfaktorer!$A:$A,0)),"-")</f>
        <v>kg CO2e/SEK</v>
      </c>
      <c r="P437" s="48">
        <f>IFERROR(INDEX(Utsläppsfaktorer!F:F,MATCH(CONCATENATE($J$1,$J$11,$J437),Utsläppsfaktorer!$A:$A,0)),"-")</f>
        <v>0</v>
      </c>
      <c r="Q437" s="48">
        <f>IFERROR(INDEX(Utsläppsfaktorer!G:G,MATCH(CONCATENATE($J$1,$J$11,$J437),Utsläppsfaktorer!$A:$A,0)),"-")</f>
        <v>0</v>
      </c>
      <c r="R437" s="48">
        <f>IFERROR(INDEX(Utsläppsfaktorer!H:H,MATCH(CONCATENATE($J$1,$J$11,$J437),Utsläppsfaktorer!$A:$A,0)),"-")</f>
        <v>5.3580579380120069E-3</v>
      </c>
      <c r="S437" s="47"/>
      <c r="T437" s="47"/>
      <c r="U437" s="47"/>
      <c r="V437" s="49" t="str">
        <f t="shared" si="55"/>
        <v/>
      </c>
      <c r="W437" s="48" t="s">
        <v>45</v>
      </c>
      <c r="X437" s="50" t="str">
        <f>Data!T428</f>
        <v>-</v>
      </c>
      <c r="Y437" s="50" t="str">
        <f>Data!U428</f>
        <v>-</v>
      </c>
      <c r="Z437" s="50" t="str">
        <f>Data!V428</f>
        <v>-</v>
      </c>
    </row>
    <row r="438" spans="1:26" ht="15" hidden="1" customHeight="1" outlineLevel="2">
      <c r="A438" s="46" t="s">
        <v>44</v>
      </c>
      <c r="B438" s="46">
        <f>INDEX('Listor_utökad spend'!$C$2:$C$7,MATCH('Input-inköpta varor o tjänster'!$K$13,LFUindelning,0))</f>
        <v>123</v>
      </c>
      <c r="C438" s="36">
        <f t="shared" si="49"/>
        <v>3</v>
      </c>
      <c r="D438" s="46" t="b">
        <f t="shared" si="50"/>
        <v>1</v>
      </c>
      <c r="E438" s="46" t="str">
        <f t="shared" si="51"/>
        <v>9</v>
      </c>
      <c r="F438" s="46" t="str">
        <f t="shared" si="52"/>
        <v>9.1</v>
      </c>
      <c r="G438" s="46" t="str">
        <f t="shared" si="53"/>
        <v>9.15.4</v>
      </c>
      <c r="I438" s="20">
        <f t="shared" si="54"/>
        <v>-1</v>
      </c>
      <c r="J438" s="52" t="s">
        <v>451</v>
      </c>
      <c r="K438" s="47"/>
      <c r="L438" s="47"/>
      <c r="M438" s="47"/>
      <c r="O438" s="48" t="str">
        <f>IFERROR(INDEX(Utsläppsfaktorer!E:E,MATCH(CONCATENATE($J$1,$J$11,$J438),Utsläppsfaktorer!$A:$A,0)),"-")</f>
        <v>kg CO2e/SEK</v>
      </c>
      <c r="P438" s="48">
        <f>IFERROR(INDEX(Utsläppsfaktorer!F:F,MATCH(CONCATENATE($J$1,$J$11,$J438),Utsläppsfaktorer!$A:$A,0)),"-")</f>
        <v>0</v>
      </c>
      <c r="Q438" s="48">
        <f>IFERROR(INDEX(Utsläppsfaktorer!G:G,MATCH(CONCATENATE($J$1,$J$11,$J438),Utsläppsfaktorer!$A:$A,0)),"-")</f>
        <v>0</v>
      </c>
      <c r="R438" s="48">
        <f>IFERROR(INDEX(Utsläppsfaktorer!H:H,MATCH(CONCATENATE($J$1,$J$11,$J438),Utsläppsfaktorer!$A:$A,0)),"-")</f>
        <v>5.3580579380120069E-3</v>
      </c>
      <c r="S438" s="47"/>
      <c r="T438" s="47"/>
      <c r="U438" s="47"/>
      <c r="V438" s="49" t="str">
        <f t="shared" si="55"/>
        <v/>
      </c>
      <c r="W438" s="48" t="s">
        <v>45</v>
      </c>
      <c r="X438" s="50" t="str">
        <f>Data!T429</f>
        <v>-</v>
      </c>
      <c r="Y438" s="50" t="str">
        <f>Data!U429</f>
        <v>-</v>
      </c>
      <c r="Z438" s="50" t="str">
        <f>Data!V429</f>
        <v>-</v>
      </c>
    </row>
    <row r="439" spans="1:26" ht="15" hidden="1" customHeight="1" outlineLevel="2">
      <c r="A439" s="46" t="s">
        <v>44</v>
      </c>
      <c r="B439" s="46">
        <f>INDEX('Listor_utökad spend'!$C$2:$C$7,MATCH('Input-inköpta varor o tjänster'!$K$13,LFUindelning,0))</f>
        <v>123</v>
      </c>
      <c r="C439" s="36">
        <f t="shared" si="49"/>
        <v>3</v>
      </c>
      <c r="D439" s="46" t="b">
        <f t="shared" si="50"/>
        <v>1</v>
      </c>
      <c r="E439" s="46" t="str">
        <f t="shared" si="51"/>
        <v>9</v>
      </c>
      <c r="F439" s="46" t="str">
        <f t="shared" si="52"/>
        <v>9.1</v>
      </c>
      <c r="G439" s="46" t="str">
        <f t="shared" si="53"/>
        <v>9.15.5</v>
      </c>
      <c r="I439" s="20">
        <f t="shared" si="54"/>
        <v>-1</v>
      </c>
      <c r="J439" s="52" t="s">
        <v>452</v>
      </c>
      <c r="K439" s="47"/>
      <c r="L439" s="47"/>
      <c r="M439" s="47"/>
      <c r="O439" s="48" t="str">
        <f>IFERROR(INDEX(Utsläppsfaktorer!E:E,MATCH(CONCATENATE($J$1,$J$11,$J439),Utsläppsfaktorer!$A:$A,0)),"-")</f>
        <v>kg CO2e/SEK</v>
      </c>
      <c r="P439" s="48">
        <f>IFERROR(INDEX(Utsläppsfaktorer!F:F,MATCH(CONCATENATE($J$1,$J$11,$J439),Utsläppsfaktorer!$A:$A,0)),"-")</f>
        <v>0</v>
      </c>
      <c r="Q439" s="48">
        <f>IFERROR(INDEX(Utsläppsfaktorer!G:G,MATCH(CONCATENATE($J$1,$J$11,$J439),Utsläppsfaktorer!$A:$A,0)),"-")</f>
        <v>0</v>
      </c>
      <c r="R439" s="48">
        <f>IFERROR(INDEX(Utsläppsfaktorer!H:H,MATCH(CONCATENATE($J$1,$J$11,$J439),Utsläppsfaktorer!$A:$A,0)),"-")</f>
        <v>5.3580579380120069E-3</v>
      </c>
      <c r="S439" s="47"/>
      <c r="T439" s="47"/>
      <c r="U439" s="47"/>
      <c r="V439" s="49" t="str">
        <f t="shared" si="55"/>
        <v/>
      </c>
      <c r="W439" s="48" t="s">
        <v>45</v>
      </c>
      <c r="X439" s="50" t="str">
        <f>Data!T430</f>
        <v>-</v>
      </c>
      <c r="Y439" s="50" t="str">
        <f>Data!U430</f>
        <v>-</v>
      </c>
      <c r="Z439" s="50" t="str">
        <f>Data!V430</f>
        <v>-</v>
      </c>
    </row>
    <row r="440" spans="1:26" ht="15" hidden="1" customHeight="1" outlineLevel="2">
      <c r="A440" s="46" t="s">
        <v>44</v>
      </c>
      <c r="B440" s="46">
        <f>INDEX('Listor_utökad spend'!$C$2:$C$7,MATCH('Input-inköpta varor o tjänster'!$K$13,LFUindelning,0))</f>
        <v>123</v>
      </c>
      <c r="C440" s="36">
        <f t="shared" si="49"/>
        <v>3</v>
      </c>
      <c r="D440" s="46" t="b">
        <f t="shared" si="50"/>
        <v>1</v>
      </c>
      <c r="E440" s="46" t="str">
        <f t="shared" si="51"/>
        <v>9</v>
      </c>
      <c r="F440" s="46" t="str">
        <f t="shared" si="52"/>
        <v>9.1</v>
      </c>
      <c r="G440" s="46" t="str">
        <f t="shared" si="53"/>
        <v>9.15.6</v>
      </c>
      <c r="I440" s="20">
        <f t="shared" si="54"/>
        <v>-1</v>
      </c>
      <c r="J440" s="52" t="s">
        <v>453</v>
      </c>
      <c r="K440" s="47"/>
      <c r="L440" s="47"/>
      <c r="M440" s="47"/>
      <c r="O440" s="48" t="str">
        <f>IFERROR(INDEX(Utsläppsfaktorer!E:E,MATCH(CONCATENATE($J$1,$J$11,$J440),Utsläppsfaktorer!$A:$A,0)),"-")</f>
        <v>kg CO2e/SEK</v>
      </c>
      <c r="P440" s="48">
        <f>IFERROR(INDEX(Utsläppsfaktorer!F:F,MATCH(CONCATENATE($J$1,$J$11,$J440),Utsläppsfaktorer!$A:$A,0)),"-")</f>
        <v>0</v>
      </c>
      <c r="Q440" s="48">
        <f>IFERROR(INDEX(Utsläppsfaktorer!G:G,MATCH(CONCATENATE($J$1,$J$11,$J440),Utsläppsfaktorer!$A:$A,0)),"-")</f>
        <v>0</v>
      </c>
      <c r="R440" s="48">
        <f>IFERROR(INDEX(Utsläppsfaktorer!H:H,MATCH(CONCATENATE($J$1,$J$11,$J440),Utsläppsfaktorer!$A:$A,0)),"-")</f>
        <v>5.3580579380120069E-3</v>
      </c>
      <c r="S440" s="47"/>
      <c r="T440" s="47"/>
      <c r="U440" s="47"/>
      <c r="V440" s="49" t="str">
        <f t="shared" si="55"/>
        <v/>
      </c>
      <c r="W440" s="48" t="s">
        <v>45</v>
      </c>
      <c r="X440" s="50" t="str">
        <f>Data!T431</f>
        <v>-</v>
      </c>
      <c r="Y440" s="50" t="str">
        <f>Data!U431</f>
        <v>-</v>
      </c>
      <c r="Z440" s="50" t="str">
        <f>Data!V431</f>
        <v>-</v>
      </c>
    </row>
    <row r="441" spans="1:26" ht="15" hidden="1" customHeight="1" outlineLevel="2">
      <c r="A441" s="46" t="s">
        <v>44</v>
      </c>
      <c r="B441" s="46">
        <f>INDEX('Listor_utökad spend'!$C$2:$C$7,MATCH('Input-inköpta varor o tjänster'!$K$13,LFUindelning,0))</f>
        <v>123</v>
      </c>
      <c r="C441" s="36">
        <f t="shared" si="49"/>
        <v>3</v>
      </c>
      <c r="D441" s="46" t="b">
        <f t="shared" si="50"/>
        <v>1</v>
      </c>
      <c r="E441" s="46" t="str">
        <f t="shared" si="51"/>
        <v>9</v>
      </c>
      <c r="F441" s="46" t="str">
        <f t="shared" si="52"/>
        <v>9.1</v>
      </c>
      <c r="G441" s="46" t="str">
        <f t="shared" si="53"/>
        <v>9.15.99</v>
      </c>
      <c r="I441" s="20">
        <f t="shared" si="54"/>
        <v>-1</v>
      </c>
      <c r="J441" s="52" t="s">
        <v>454</v>
      </c>
      <c r="K441" s="47"/>
      <c r="L441" s="47"/>
      <c r="M441" s="47"/>
      <c r="O441" s="48" t="str">
        <f>IFERROR(INDEX(Utsläppsfaktorer!E:E,MATCH(CONCATENATE($J$1,$J$11,$J441),Utsläppsfaktorer!$A:$A,0)),"-")</f>
        <v>kg CO2e/SEK</v>
      </c>
      <c r="P441" s="48">
        <f>IFERROR(INDEX(Utsläppsfaktorer!F:F,MATCH(CONCATENATE($J$1,$J$11,$J441),Utsläppsfaktorer!$A:$A,0)),"-")</f>
        <v>0</v>
      </c>
      <c r="Q441" s="48">
        <f>IFERROR(INDEX(Utsläppsfaktorer!G:G,MATCH(CONCATENATE($J$1,$J$11,$J441),Utsläppsfaktorer!$A:$A,0)),"-")</f>
        <v>0</v>
      </c>
      <c r="R441" s="48">
        <f>IFERROR(INDEX(Utsläppsfaktorer!H:H,MATCH(CONCATENATE($J$1,$J$11,$J441),Utsläppsfaktorer!$A:$A,0)),"-")</f>
        <v>5.3580579380120069E-3</v>
      </c>
      <c r="S441" s="47"/>
      <c r="T441" s="47"/>
      <c r="U441" s="47"/>
      <c r="V441" s="49" t="str">
        <f t="shared" si="55"/>
        <v/>
      </c>
      <c r="W441" s="48" t="s">
        <v>45</v>
      </c>
      <c r="X441" s="50" t="str">
        <f>Data!T432</f>
        <v>-</v>
      </c>
      <c r="Y441" s="50" t="str">
        <f>Data!U432</f>
        <v>-</v>
      </c>
      <c r="Z441" s="50" t="str">
        <f>Data!V432</f>
        <v>-</v>
      </c>
    </row>
    <row r="442" spans="1:26" ht="15" hidden="1" customHeight="1" outlineLevel="1">
      <c r="A442" s="46" t="s">
        <v>44</v>
      </c>
      <c r="B442" s="46">
        <f>INDEX('Listor_utökad spend'!$C$2:$C$7,MATCH('Input-inköpta varor o tjänster'!$K$13,LFUindelning,0))</f>
        <v>123</v>
      </c>
      <c r="C442" s="36">
        <f t="shared" si="49"/>
        <v>0</v>
      </c>
      <c r="D442" s="46" t="b">
        <f t="shared" si="50"/>
        <v>0</v>
      </c>
      <c r="E442" s="46" t="str">
        <f t="shared" si="51"/>
        <v/>
      </c>
      <c r="F442" s="46" t="str">
        <f t="shared" si="52"/>
        <v/>
      </c>
      <c r="G442" s="46" t="str">
        <f t="shared" si="53"/>
        <v/>
      </c>
      <c r="I442" s="20"/>
      <c r="J442" s="52"/>
      <c r="K442" s="47"/>
      <c r="L442" s="47"/>
      <c r="M442" s="47"/>
      <c r="O442" s="48" t="str">
        <f>IFERROR(INDEX(Utsläppsfaktorer!E:E,MATCH(CONCATENATE($J$1,$J$11,$J442),Utsläppsfaktorer!$A:$A,0)),"-")</f>
        <v>-</v>
      </c>
      <c r="P442" s="48" t="str">
        <f>IFERROR(INDEX(Utsläppsfaktorer!F:F,MATCH(CONCATENATE($J$1,$J$11,$J442),Utsläppsfaktorer!$A:$A,0)),"-")</f>
        <v>-</v>
      </c>
      <c r="Q442" s="48" t="str">
        <f>IFERROR(INDEX(Utsläppsfaktorer!G:G,MATCH(CONCATENATE($J$1,$J$11,$J442),Utsläppsfaktorer!$A:$A,0)),"-")</f>
        <v>-</v>
      </c>
      <c r="R442" s="48" t="str">
        <f>IFERROR(INDEX(Utsläppsfaktorer!H:H,MATCH(CONCATENATE($J$1,$J$11,$J442),Utsläppsfaktorer!$A:$A,0)),"-")</f>
        <v>-</v>
      </c>
      <c r="S442" s="47"/>
      <c r="T442" s="47"/>
      <c r="U442" s="47"/>
      <c r="V442" s="49" t="str">
        <f t="shared" si="55"/>
        <v/>
      </c>
      <c r="W442" s="48" t="s">
        <v>45</v>
      </c>
      <c r="X442" s="50" t="str">
        <f>Data!T433</f>
        <v>-</v>
      </c>
      <c r="Y442" s="50" t="str">
        <f>Data!U433</f>
        <v>-</v>
      </c>
      <c r="Z442" s="50" t="str">
        <f>Data!V433</f>
        <v>-</v>
      </c>
    </row>
    <row r="443" spans="1:26" ht="15" customHeight="1" collapsed="1">
      <c r="A443" s="46" t="s">
        <v>44</v>
      </c>
      <c r="B443" s="46">
        <f>INDEX('Listor_utökad spend'!$C$2:$C$7,MATCH('Input-inköpta varor o tjänster'!$K$13,LFUindelning,0))</f>
        <v>123</v>
      </c>
      <c r="C443" s="36">
        <f t="shared" si="49"/>
        <v>1</v>
      </c>
      <c r="D443" s="46" t="b">
        <f t="shared" si="50"/>
        <v>1</v>
      </c>
      <c r="E443" s="46" t="str">
        <f>LEFT(J443,2)</f>
        <v>10</v>
      </c>
      <c r="F443" s="46" t="str">
        <f t="shared" si="52"/>
        <v>10</v>
      </c>
      <c r="G443" s="46" t="str">
        <f t="shared" si="53"/>
        <v>10</v>
      </c>
      <c r="I443" s="20">
        <f t="shared" si="54"/>
        <v>-1</v>
      </c>
      <c r="J443" s="38" t="s">
        <v>455</v>
      </c>
      <c r="K443" s="47"/>
      <c r="L443" s="47"/>
      <c r="M443" s="47"/>
      <c r="O443" s="48" t="str">
        <f>IFERROR(INDEX(Utsläppsfaktorer!E:E,MATCH(CONCATENATE($J$1,$J$11,$J443),Utsläppsfaktorer!$A:$A,0)),"-")</f>
        <v>kg CO2e/SEK</v>
      </c>
      <c r="P443" s="48">
        <f>IFERROR(INDEX(Utsläppsfaktorer!F:F,MATCH(CONCATENATE($J$1,$J$11,$J443),Utsläppsfaktorer!$A:$A,0)),"-")</f>
        <v>0</v>
      </c>
      <c r="Q443" s="48">
        <f>IFERROR(INDEX(Utsläppsfaktorer!G:G,MATCH(CONCATENATE($J$1,$J$11,$J443),Utsläppsfaktorer!$A:$A,0)),"-")</f>
        <v>0</v>
      </c>
      <c r="R443" s="48">
        <f>IFERROR(INDEX(Utsläppsfaktorer!H:H,MATCH(CONCATENATE($J$1,$J$11,$J443),Utsläppsfaktorer!$A:$A,0)),"-")</f>
        <v>4.0779041245969323E-2</v>
      </c>
      <c r="S443" s="47"/>
      <c r="T443" s="47"/>
      <c r="U443" s="47"/>
      <c r="V443" s="49" t="str">
        <f t="shared" si="55"/>
        <v/>
      </c>
      <c r="W443" s="48" t="s">
        <v>45</v>
      </c>
      <c r="X443" s="50" t="str">
        <f>Data!T434</f>
        <v>-</v>
      </c>
      <c r="Y443" s="50" t="str">
        <f>Data!U434</f>
        <v>-</v>
      </c>
      <c r="Z443" s="50" t="str">
        <f>Data!V434</f>
        <v>-</v>
      </c>
    </row>
    <row r="444" spans="1:26" ht="15" hidden="1" customHeight="1" outlineLevel="1">
      <c r="A444" s="46" t="s">
        <v>44</v>
      </c>
      <c r="B444" s="46">
        <f>INDEX('Listor_utökad spend'!$C$2:$C$7,MATCH('Input-inköpta varor o tjänster'!$K$13,LFUindelning,0))</f>
        <v>123</v>
      </c>
      <c r="C444" s="36">
        <f t="shared" si="49"/>
        <v>2</v>
      </c>
      <c r="D444" s="46" t="b">
        <f t="shared" si="50"/>
        <v>1</v>
      </c>
      <c r="E444" s="46" t="str">
        <f>LEFT(J444,2)</f>
        <v>10</v>
      </c>
      <c r="F444" s="46" t="str">
        <f t="shared" si="52"/>
        <v>10.1</v>
      </c>
      <c r="G444" s="46" t="str">
        <f t="shared" si="53"/>
        <v>10.1</v>
      </c>
      <c r="I444" s="20">
        <f t="shared" si="54"/>
        <v>-1</v>
      </c>
      <c r="J444" s="51" t="s">
        <v>456</v>
      </c>
      <c r="K444" s="47"/>
      <c r="L444" s="47"/>
      <c r="M444" s="47"/>
      <c r="O444" s="48" t="str">
        <f>IFERROR(INDEX(Utsläppsfaktorer!E:E,MATCH(CONCATENATE($J$1,$J$11,$J444),Utsläppsfaktorer!$A:$A,0)),"-")</f>
        <v>kg CO2e/SEK</v>
      </c>
      <c r="P444" s="48">
        <f>IFERROR(INDEX(Utsläppsfaktorer!F:F,MATCH(CONCATENATE($J$1,$J$11,$J444),Utsläppsfaktorer!$A:$A,0)),"-")</f>
        <v>0</v>
      </c>
      <c r="Q444" s="48">
        <f>IFERROR(INDEX(Utsläppsfaktorer!G:G,MATCH(CONCATENATE($J$1,$J$11,$J444),Utsläppsfaktorer!$A:$A,0)),"-")</f>
        <v>0</v>
      </c>
      <c r="R444" s="48">
        <f>IFERROR(INDEX(Utsläppsfaktorer!H:H,MATCH(CONCATENATE($J$1,$J$11,$J444),Utsläppsfaktorer!$A:$A,0)),"-")</f>
        <v>3.8780394538405899E-2</v>
      </c>
      <c r="S444" s="47"/>
      <c r="T444" s="47"/>
      <c r="U444" s="47"/>
      <c r="V444" s="49" t="str">
        <f t="shared" si="55"/>
        <v/>
      </c>
      <c r="W444" s="48" t="s">
        <v>45</v>
      </c>
      <c r="X444" s="50" t="str">
        <f>Data!T435</f>
        <v>-</v>
      </c>
      <c r="Y444" s="50" t="str">
        <f>Data!U435</f>
        <v>-</v>
      </c>
      <c r="Z444" s="50" t="str">
        <f>Data!V435</f>
        <v>-</v>
      </c>
    </row>
    <row r="445" spans="1:26" ht="15" hidden="1" customHeight="1" outlineLevel="2">
      <c r="A445" s="46" t="s">
        <v>44</v>
      </c>
      <c r="B445" s="46">
        <f>INDEX('Listor_utökad spend'!$C$2:$C$7,MATCH('Input-inköpta varor o tjänster'!$K$13,LFUindelning,0))</f>
        <v>123</v>
      </c>
      <c r="C445" s="36">
        <f t="shared" si="49"/>
        <v>3</v>
      </c>
      <c r="D445" s="46" t="b">
        <f t="shared" si="50"/>
        <v>1</v>
      </c>
      <c r="E445" s="46" t="str">
        <f t="shared" ref="E445:E476" si="56">LEFT(J445,2)</f>
        <v>10</v>
      </c>
      <c r="F445" s="46" t="str">
        <f t="shared" si="52"/>
        <v>10.1</v>
      </c>
      <c r="G445" s="46" t="str">
        <f t="shared" si="53"/>
        <v>10.1.1</v>
      </c>
      <c r="I445" s="20">
        <f t="shared" si="54"/>
        <v>-1</v>
      </c>
      <c r="J445" s="52" t="s">
        <v>457</v>
      </c>
      <c r="K445" s="47"/>
      <c r="L445" s="47"/>
      <c r="M445" s="47"/>
      <c r="O445" s="48" t="str">
        <f>IFERROR(INDEX(Utsläppsfaktorer!E:E,MATCH(CONCATENATE($J$1,$J$11,$J445),Utsläppsfaktorer!$A:$A,0)),"-")</f>
        <v>kg CO2e/SEK</v>
      </c>
      <c r="P445" s="48">
        <f>IFERROR(INDEX(Utsläppsfaktorer!F:F,MATCH(CONCATENATE($J$1,$J$11,$J445),Utsläppsfaktorer!$A:$A,0)),"-")</f>
        <v>0</v>
      </c>
      <c r="Q445" s="48">
        <f>IFERROR(INDEX(Utsläppsfaktorer!G:G,MATCH(CONCATENATE($J$1,$J$11,$J445),Utsläppsfaktorer!$A:$A,0)),"-")</f>
        <v>0</v>
      </c>
      <c r="R445" s="48">
        <f>IFERROR(INDEX(Utsläppsfaktorer!H:H,MATCH(CONCATENATE($J$1,$J$11,$J445),Utsläppsfaktorer!$A:$A,0)),"-")</f>
        <v>5.373646797924872E-2</v>
      </c>
      <c r="S445" s="47"/>
      <c r="T445" s="47"/>
      <c r="U445" s="47"/>
      <c r="V445" s="49" t="str">
        <f t="shared" si="55"/>
        <v/>
      </c>
      <c r="W445" s="48" t="s">
        <v>45</v>
      </c>
      <c r="X445" s="50" t="str">
        <f>Data!T436</f>
        <v>-</v>
      </c>
      <c r="Y445" s="50" t="str">
        <f>Data!U436</f>
        <v>-</v>
      </c>
      <c r="Z445" s="50" t="str">
        <f>Data!V436</f>
        <v>-</v>
      </c>
    </row>
    <row r="446" spans="1:26" ht="15" hidden="1" customHeight="1" outlineLevel="2">
      <c r="A446" s="46" t="s">
        <v>44</v>
      </c>
      <c r="B446" s="46">
        <f>INDEX('Listor_utökad spend'!$C$2:$C$7,MATCH('Input-inköpta varor o tjänster'!$K$13,LFUindelning,0))</f>
        <v>123</v>
      </c>
      <c r="C446" s="36">
        <f t="shared" si="49"/>
        <v>3</v>
      </c>
      <c r="D446" s="46" t="b">
        <f t="shared" si="50"/>
        <v>1</v>
      </c>
      <c r="E446" s="46" t="str">
        <f t="shared" si="56"/>
        <v>10</v>
      </c>
      <c r="F446" s="46" t="str">
        <f t="shared" si="52"/>
        <v>10.1</v>
      </c>
      <c r="G446" s="46" t="str">
        <f t="shared" si="53"/>
        <v>10.1.2</v>
      </c>
      <c r="I446" s="20">
        <f t="shared" si="54"/>
        <v>-1</v>
      </c>
      <c r="J446" s="52" t="s">
        <v>458</v>
      </c>
      <c r="K446" s="47"/>
      <c r="L446" s="47"/>
      <c r="M446" s="47"/>
      <c r="O446" s="48" t="str">
        <f>IFERROR(INDEX(Utsläppsfaktorer!E:E,MATCH(CONCATENATE($J$1,$J$11,$J446),Utsläppsfaktorer!$A:$A,0)),"-")</f>
        <v>kg CO2e/SEK</v>
      </c>
      <c r="P446" s="48">
        <f>IFERROR(INDEX(Utsläppsfaktorer!F:F,MATCH(CONCATENATE($J$1,$J$11,$J446),Utsläppsfaktorer!$A:$A,0)),"-")</f>
        <v>0</v>
      </c>
      <c r="Q446" s="48">
        <f>IFERROR(INDEX(Utsläppsfaktorer!G:G,MATCH(CONCATENATE($J$1,$J$11,$J446),Utsläppsfaktorer!$A:$A,0)),"-")</f>
        <v>0</v>
      </c>
      <c r="R446" s="48">
        <f>IFERROR(INDEX(Utsläppsfaktorer!H:H,MATCH(CONCATENATE($J$1,$J$11,$J446),Utsläppsfaktorer!$A:$A,0)),"-")</f>
        <v>5.373646797924872E-2</v>
      </c>
      <c r="S446" s="47"/>
      <c r="T446" s="47"/>
      <c r="U446" s="47"/>
      <c r="V446" s="49" t="str">
        <f t="shared" si="55"/>
        <v/>
      </c>
      <c r="W446" s="48" t="s">
        <v>45</v>
      </c>
      <c r="X446" s="50" t="str">
        <f>Data!T437</f>
        <v>-</v>
      </c>
      <c r="Y446" s="50" t="str">
        <f>Data!U437</f>
        <v>-</v>
      </c>
      <c r="Z446" s="50" t="str">
        <f>Data!V437</f>
        <v>-</v>
      </c>
    </row>
    <row r="447" spans="1:26" ht="15" hidden="1" customHeight="1" outlineLevel="2">
      <c r="A447" s="46" t="s">
        <v>44</v>
      </c>
      <c r="B447" s="46">
        <f>INDEX('Listor_utökad spend'!$C$2:$C$7,MATCH('Input-inköpta varor o tjänster'!$K$13,LFUindelning,0))</f>
        <v>123</v>
      </c>
      <c r="C447" s="36">
        <f t="shared" si="49"/>
        <v>3</v>
      </c>
      <c r="D447" s="46" t="b">
        <f t="shared" si="50"/>
        <v>1</v>
      </c>
      <c r="E447" s="46" t="str">
        <f t="shared" si="56"/>
        <v>10</v>
      </c>
      <c r="F447" s="46" t="str">
        <f t="shared" si="52"/>
        <v>10.1</v>
      </c>
      <c r="G447" s="46" t="str">
        <f t="shared" si="53"/>
        <v>10.1.3</v>
      </c>
      <c r="I447" s="20">
        <f t="shared" si="54"/>
        <v>-1</v>
      </c>
      <c r="J447" s="52" t="s">
        <v>459</v>
      </c>
      <c r="K447" s="47"/>
      <c r="L447" s="47"/>
      <c r="M447" s="47"/>
      <c r="O447" s="48" t="str">
        <f>IFERROR(INDEX(Utsläppsfaktorer!E:E,MATCH(CONCATENATE($J$1,$J$11,$J447),Utsläppsfaktorer!$A:$A,0)),"-")</f>
        <v>kg CO2e/SEK</v>
      </c>
      <c r="P447" s="48">
        <f>IFERROR(INDEX(Utsläppsfaktorer!F:F,MATCH(CONCATENATE($J$1,$J$11,$J447),Utsläppsfaktorer!$A:$A,0)),"-")</f>
        <v>0</v>
      </c>
      <c r="Q447" s="48">
        <f>IFERROR(INDEX(Utsläppsfaktorer!G:G,MATCH(CONCATENATE($J$1,$J$11,$J447),Utsläppsfaktorer!$A:$A,0)),"-")</f>
        <v>0</v>
      </c>
      <c r="R447" s="48">
        <f>IFERROR(INDEX(Utsläppsfaktorer!H:H,MATCH(CONCATENATE($J$1,$J$11,$J447),Utsläppsfaktorer!$A:$A,0)),"-")</f>
        <v>5.3178232961431655E-2</v>
      </c>
      <c r="S447" s="47"/>
      <c r="T447" s="47"/>
      <c r="U447" s="47"/>
      <c r="V447" s="49" t="str">
        <f t="shared" si="55"/>
        <v/>
      </c>
      <c r="W447" s="48" t="s">
        <v>45</v>
      </c>
      <c r="X447" s="50" t="str">
        <f>Data!T438</f>
        <v>-</v>
      </c>
      <c r="Y447" s="50" t="str">
        <f>Data!U438</f>
        <v>-</v>
      </c>
      <c r="Z447" s="50" t="str">
        <f>Data!V438</f>
        <v>-</v>
      </c>
    </row>
    <row r="448" spans="1:26" ht="15" hidden="1" customHeight="1" outlineLevel="2">
      <c r="A448" s="46" t="s">
        <v>44</v>
      </c>
      <c r="B448" s="46">
        <f>INDEX('Listor_utökad spend'!$C$2:$C$7,MATCH('Input-inköpta varor o tjänster'!$K$13,LFUindelning,0))</f>
        <v>123</v>
      </c>
      <c r="C448" s="36">
        <f t="shared" si="49"/>
        <v>3</v>
      </c>
      <c r="D448" s="46" t="b">
        <f t="shared" si="50"/>
        <v>1</v>
      </c>
      <c r="E448" s="46" t="str">
        <f t="shared" si="56"/>
        <v>10</v>
      </c>
      <c r="F448" s="46" t="str">
        <f t="shared" si="52"/>
        <v>10.1</v>
      </c>
      <c r="G448" s="46" t="str">
        <f t="shared" si="53"/>
        <v>10.1.4</v>
      </c>
      <c r="I448" s="20">
        <f t="shared" si="54"/>
        <v>-1</v>
      </c>
      <c r="J448" s="52" t="s">
        <v>460</v>
      </c>
      <c r="K448" s="47"/>
      <c r="L448" s="47"/>
      <c r="M448" s="47"/>
      <c r="O448" s="48" t="str">
        <f>IFERROR(INDEX(Utsläppsfaktorer!E:E,MATCH(CONCATENATE($J$1,$J$11,$J448),Utsläppsfaktorer!$A:$A,0)),"-")</f>
        <v>kg CO2e/SEK</v>
      </c>
      <c r="P448" s="48">
        <f>IFERROR(INDEX(Utsläppsfaktorer!F:F,MATCH(CONCATENATE($J$1,$J$11,$J448),Utsläppsfaktorer!$A:$A,0)),"-")</f>
        <v>0</v>
      </c>
      <c r="Q448" s="48">
        <f>IFERROR(INDEX(Utsläppsfaktorer!G:G,MATCH(CONCATENATE($J$1,$J$11,$J448),Utsläppsfaktorer!$A:$A,0)),"-")</f>
        <v>0</v>
      </c>
      <c r="R448" s="48">
        <f>IFERROR(INDEX(Utsläppsfaktorer!H:H,MATCH(CONCATENATE($J$1,$J$11,$J448),Utsläppsfaktorer!$A:$A,0)),"-")</f>
        <v>2.9462008468872706E-2</v>
      </c>
      <c r="S448" s="47"/>
      <c r="T448" s="47"/>
      <c r="U448" s="47"/>
      <c r="V448" s="49" t="str">
        <f t="shared" si="55"/>
        <v/>
      </c>
      <c r="W448" s="48" t="s">
        <v>45</v>
      </c>
      <c r="X448" s="50" t="str">
        <f>Data!T439</f>
        <v>-</v>
      </c>
      <c r="Y448" s="50" t="str">
        <f>Data!U439</f>
        <v>-</v>
      </c>
      <c r="Z448" s="50" t="str">
        <f>Data!V439</f>
        <v>-</v>
      </c>
    </row>
    <row r="449" spans="1:26" ht="15" hidden="1" customHeight="1" outlineLevel="2">
      <c r="A449" s="46" t="s">
        <v>44</v>
      </c>
      <c r="B449" s="46">
        <f>INDEX('Listor_utökad spend'!$C$2:$C$7,MATCH('Input-inköpta varor o tjänster'!$K$13,LFUindelning,0))</f>
        <v>123</v>
      </c>
      <c r="C449" s="36">
        <f t="shared" si="49"/>
        <v>3</v>
      </c>
      <c r="D449" s="46" t="b">
        <f t="shared" si="50"/>
        <v>1</v>
      </c>
      <c r="E449" s="46" t="str">
        <f t="shared" si="56"/>
        <v>10</v>
      </c>
      <c r="F449" s="46" t="str">
        <f t="shared" si="52"/>
        <v>10.1</v>
      </c>
      <c r="G449" s="46" t="str">
        <f t="shared" si="53"/>
        <v>10.1.5</v>
      </c>
      <c r="I449" s="20">
        <f t="shared" si="54"/>
        <v>-1</v>
      </c>
      <c r="J449" s="52" t="s">
        <v>461</v>
      </c>
      <c r="K449" s="47"/>
      <c r="L449" s="47"/>
      <c r="M449" s="47"/>
      <c r="O449" s="48" t="str">
        <f>IFERROR(INDEX(Utsläppsfaktorer!E:E,MATCH(CONCATENATE($J$1,$J$11,$J449),Utsläppsfaktorer!$A:$A,0)),"-")</f>
        <v>kg CO2e/SEK</v>
      </c>
      <c r="P449" s="48">
        <f>IFERROR(INDEX(Utsläppsfaktorer!F:F,MATCH(CONCATENATE($J$1,$J$11,$J449),Utsläppsfaktorer!$A:$A,0)),"-")</f>
        <v>0</v>
      </c>
      <c r="Q449" s="48">
        <f>IFERROR(INDEX(Utsläppsfaktorer!G:G,MATCH(CONCATENATE($J$1,$J$11,$J449),Utsläppsfaktorer!$A:$A,0)),"-")</f>
        <v>0</v>
      </c>
      <c r="R449" s="48">
        <f>IFERROR(INDEX(Utsläppsfaktorer!H:H,MATCH(CONCATENATE($J$1,$J$11,$J449),Utsläppsfaktorer!$A:$A,0)),"-")</f>
        <v>2.9462008468872706E-2</v>
      </c>
      <c r="S449" s="47"/>
      <c r="T449" s="47"/>
      <c r="U449" s="47"/>
      <c r="V449" s="49" t="str">
        <f t="shared" si="55"/>
        <v/>
      </c>
      <c r="W449" s="48" t="s">
        <v>45</v>
      </c>
      <c r="X449" s="50" t="str">
        <f>Data!T440</f>
        <v>-</v>
      </c>
      <c r="Y449" s="50" t="str">
        <f>Data!U440</f>
        <v>-</v>
      </c>
      <c r="Z449" s="50" t="str">
        <f>Data!V440</f>
        <v>-</v>
      </c>
    </row>
    <row r="450" spans="1:26" ht="15" hidden="1" customHeight="1" outlineLevel="2">
      <c r="A450" s="46" t="s">
        <v>44</v>
      </c>
      <c r="B450" s="46">
        <f>INDEX('Listor_utökad spend'!$C$2:$C$7,MATCH('Input-inköpta varor o tjänster'!$K$13,LFUindelning,0))</f>
        <v>123</v>
      </c>
      <c r="C450" s="36">
        <f t="shared" si="49"/>
        <v>3</v>
      </c>
      <c r="D450" s="46" t="b">
        <f t="shared" si="50"/>
        <v>1</v>
      </c>
      <c r="E450" s="46" t="str">
        <f t="shared" si="56"/>
        <v>10</v>
      </c>
      <c r="F450" s="46" t="str">
        <f t="shared" si="52"/>
        <v>10.1</v>
      </c>
      <c r="G450" s="46" t="str">
        <f t="shared" si="53"/>
        <v>10.1.6</v>
      </c>
      <c r="I450" s="20">
        <f t="shared" si="54"/>
        <v>-1</v>
      </c>
      <c r="J450" s="52" t="s">
        <v>462</v>
      </c>
      <c r="K450" s="47"/>
      <c r="L450" s="47"/>
      <c r="M450" s="47"/>
      <c r="O450" s="48" t="str">
        <f>IFERROR(INDEX(Utsläppsfaktorer!E:E,MATCH(CONCATENATE($J$1,$J$11,$J450),Utsläppsfaktorer!$A:$A,0)),"-")</f>
        <v>kg CO2e/SEK</v>
      </c>
      <c r="P450" s="48">
        <f>IFERROR(INDEX(Utsläppsfaktorer!F:F,MATCH(CONCATENATE($J$1,$J$11,$J450),Utsläppsfaktorer!$A:$A,0)),"-")</f>
        <v>0</v>
      </c>
      <c r="Q450" s="48">
        <f>IFERROR(INDEX(Utsläppsfaktorer!G:G,MATCH(CONCATENATE($J$1,$J$11,$J450),Utsläppsfaktorer!$A:$A,0)),"-")</f>
        <v>0</v>
      </c>
      <c r="R450" s="48">
        <f>IFERROR(INDEX(Utsläppsfaktorer!H:H,MATCH(CONCATENATE($J$1,$J$11,$J450),Utsläppsfaktorer!$A:$A,0)),"-")</f>
        <v>4.5918826174942182E-2</v>
      </c>
      <c r="S450" s="47"/>
      <c r="T450" s="47"/>
      <c r="U450" s="47"/>
      <c r="V450" s="49" t="str">
        <f t="shared" si="55"/>
        <v/>
      </c>
      <c r="W450" s="48" t="s">
        <v>45</v>
      </c>
      <c r="X450" s="50" t="str">
        <f>Data!T441</f>
        <v>-</v>
      </c>
      <c r="Y450" s="50" t="str">
        <f>Data!U441</f>
        <v>-</v>
      </c>
      <c r="Z450" s="50" t="str">
        <f>Data!V441</f>
        <v>-</v>
      </c>
    </row>
    <row r="451" spans="1:26" ht="15" hidden="1" customHeight="1" outlineLevel="2">
      <c r="A451" s="46" t="s">
        <v>44</v>
      </c>
      <c r="B451" s="46">
        <f>INDEX('Listor_utökad spend'!$C$2:$C$7,MATCH('Input-inköpta varor o tjänster'!$K$13,LFUindelning,0))</f>
        <v>123</v>
      </c>
      <c r="C451" s="36">
        <f t="shared" si="49"/>
        <v>3</v>
      </c>
      <c r="D451" s="46" t="b">
        <f t="shared" si="50"/>
        <v>1</v>
      </c>
      <c r="E451" s="46" t="str">
        <f t="shared" si="56"/>
        <v>10</v>
      </c>
      <c r="F451" s="46" t="str">
        <f t="shared" si="52"/>
        <v>10.1</v>
      </c>
      <c r="G451" s="46" t="str">
        <f t="shared" si="53"/>
        <v>10.1.7</v>
      </c>
      <c r="I451" s="20">
        <f t="shared" si="54"/>
        <v>-1</v>
      </c>
      <c r="J451" s="52" t="s">
        <v>463</v>
      </c>
      <c r="K451" s="47"/>
      <c r="L451" s="47"/>
      <c r="M451" s="47"/>
      <c r="O451" s="48" t="str">
        <f>IFERROR(INDEX(Utsläppsfaktorer!E:E,MATCH(CONCATENATE($J$1,$J$11,$J451),Utsläppsfaktorer!$A:$A,0)),"-")</f>
        <v>kg CO2e/SEK</v>
      </c>
      <c r="P451" s="48">
        <f>IFERROR(INDEX(Utsläppsfaktorer!F:F,MATCH(CONCATENATE($J$1,$J$11,$J451),Utsläppsfaktorer!$A:$A,0)),"-")</f>
        <v>0</v>
      </c>
      <c r="Q451" s="48">
        <f>IFERROR(INDEX(Utsläppsfaktorer!G:G,MATCH(CONCATENATE($J$1,$J$11,$J451),Utsläppsfaktorer!$A:$A,0)),"-")</f>
        <v>0</v>
      </c>
      <c r="R451" s="48">
        <f>IFERROR(INDEX(Utsläppsfaktorer!H:H,MATCH(CONCATENATE($J$1,$J$11,$J451),Utsläppsfaktorer!$A:$A,0)),"-")</f>
        <v>3.5670182100921051E-2</v>
      </c>
      <c r="S451" s="47"/>
      <c r="T451" s="47"/>
      <c r="U451" s="47"/>
      <c r="V451" s="49" t="str">
        <f t="shared" si="55"/>
        <v/>
      </c>
      <c r="W451" s="48" t="s">
        <v>45</v>
      </c>
      <c r="X451" s="50" t="str">
        <f>Data!T442</f>
        <v>-</v>
      </c>
      <c r="Y451" s="50" t="str">
        <f>Data!U442</f>
        <v>-</v>
      </c>
      <c r="Z451" s="50" t="str">
        <f>Data!V442</f>
        <v>-</v>
      </c>
    </row>
    <row r="452" spans="1:26" ht="21" hidden="1" customHeight="1" outlineLevel="1">
      <c r="A452" s="46" t="s">
        <v>44</v>
      </c>
      <c r="B452" s="46">
        <f>INDEX('Listor_utökad spend'!$C$2:$C$7,MATCH('Input-inköpta varor o tjänster'!$K$13,LFUindelning,0))</f>
        <v>123</v>
      </c>
      <c r="C452" s="36">
        <f t="shared" si="49"/>
        <v>2</v>
      </c>
      <c r="D452" s="46" t="b">
        <f t="shared" si="50"/>
        <v>1</v>
      </c>
      <c r="E452" s="46" t="str">
        <f t="shared" si="56"/>
        <v>10</v>
      </c>
      <c r="F452" s="46" t="str">
        <f t="shared" si="52"/>
        <v>10.2</v>
      </c>
      <c r="G452" s="46" t="str">
        <f t="shared" si="53"/>
        <v>10.2</v>
      </c>
      <c r="I452" s="20">
        <f t="shared" si="54"/>
        <v>-1</v>
      </c>
      <c r="J452" s="51" t="s">
        <v>464</v>
      </c>
      <c r="K452" s="47"/>
      <c r="L452" s="47"/>
      <c r="M452" s="47"/>
      <c r="O452" s="48" t="str">
        <f>IFERROR(INDEX(Utsläppsfaktorer!E:E,MATCH(CONCATENATE($J$1,$J$11,$J452),Utsläppsfaktorer!$A:$A,0)),"-")</f>
        <v>kg CO2e/SEK</v>
      </c>
      <c r="P452" s="48">
        <f>IFERROR(INDEX(Utsläppsfaktorer!F:F,MATCH(CONCATENATE($J$1,$J$11,$J452),Utsläppsfaktorer!$A:$A,0)),"-")</f>
        <v>0</v>
      </c>
      <c r="Q452" s="48">
        <f>IFERROR(INDEX(Utsläppsfaktorer!G:G,MATCH(CONCATENATE($J$1,$J$11,$J452),Utsläppsfaktorer!$A:$A,0)),"-")</f>
        <v>0</v>
      </c>
      <c r="R452" s="48">
        <f>IFERROR(INDEX(Utsläppsfaktorer!H:H,MATCH(CONCATENATE($J$1,$J$11,$J452),Utsläppsfaktorer!$A:$A,0)),"-")</f>
        <v>4.0518002749576024E-2</v>
      </c>
      <c r="S452" s="47"/>
      <c r="T452" s="47"/>
      <c r="U452" s="47"/>
      <c r="V452" s="49" t="str">
        <f t="shared" si="55"/>
        <v/>
      </c>
      <c r="W452" s="48" t="s">
        <v>45</v>
      </c>
      <c r="X452" s="50" t="str">
        <f>Data!T443</f>
        <v>-</v>
      </c>
      <c r="Y452" s="50" t="str">
        <f>Data!U443</f>
        <v>-</v>
      </c>
      <c r="Z452" s="50" t="str">
        <f>Data!V443</f>
        <v>-</v>
      </c>
    </row>
    <row r="453" spans="1:26" ht="15" hidden="1" customHeight="1" outlineLevel="2">
      <c r="A453" s="46" t="s">
        <v>44</v>
      </c>
      <c r="B453" s="46">
        <f>INDEX('Listor_utökad spend'!$C$2:$C$7,MATCH('Input-inköpta varor o tjänster'!$K$13,LFUindelning,0))</f>
        <v>123</v>
      </c>
      <c r="C453" s="36">
        <f t="shared" si="49"/>
        <v>3</v>
      </c>
      <c r="D453" s="46" t="b">
        <f t="shared" si="50"/>
        <v>1</v>
      </c>
      <c r="E453" s="46" t="str">
        <f t="shared" si="56"/>
        <v>10</v>
      </c>
      <c r="F453" s="46" t="str">
        <f t="shared" si="52"/>
        <v>10.2</v>
      </c>
      <c r="G453" s="46" t="str">
        <f t="shared" si="53"/>
        <v>10.2.1</v>
      </c>
      <c r="I453" s="20">
        <f t="shared" si="54"/>
        <v>-1</v>
      </c>
      <c r="J453" s="52" t="s">
        <v>465</v>
      </c>
      <c r="K453" s="47"/>
      <c r="L453" s="47"/>
      <c r="M453" s="47"/>
      <c r="O453" s="48" t="str">
        <f>IFERROR(INDEX(Utsläppsfaktorer!E:E,MATCH(CONCATENATE($J$1,$J$11,$J453),Utsläppsfaktorer!$A:$A,0)),"-")</f>
        <v>kg CO2e/SEK</v>
      </c>
      <c r="P453" s="48">
        <f>IFERROR(INDEX(Utsläppsfaktorer!F:F,MATCH(CONCATENATE($J$1,$J$11,$J453),Utsläppsfaktorer!$A:$A,0)),"-")</f>
        <v>0</v>
      </c>
      <c r="Q453" s="48">
        <f>IFERROR(INDEX(Utsläppsfaktorer!G:G,MATCH(CONCATENATE($J$1,$J$11,$J453),Utsläppsfaktorer!$A:$A,0)),"-")</f>
        <v>0</v>
      </c>
      <c r="R453" s="48">
        <f>IFERROR(INDEX(Utsläppsfaktorer!H:H,MATCH(CONCATENATE($J$1,$J$11,$J453),Utsläppsfaktorer!$A:$A,0)),"-")</f>
        <v>2.9462008468872706E-2</v>
      </c>
      <c r="S453" s="47"/>
      <c r="T453" s="47"/>
      <c r="U453" s="47"/>
      <c r="V453" s="49" t="str">
        <f t="shared" si="55"/>
        <v/>
      </c>
      <c r="W453" s="48" t="s">
        <v>45</v>
      </c>
      <c r="X453" s="50" t="str">
        <f>Data!T444</f>
        <v>-</v>
      </c>
      <c r="Y453" s="50" t="str">
        <f>Data!U444</f>
        <v>-</v>
      </c>
      <c r="Z453" s="50" t="str">
        <f>Data!V444</f>
        <v>-</v>
      </c>
    </row>
    <row r="454" spans="1:26" ht="15" hidden="1" customHeight="1" outlineLevel="2">
      <c r="A454" s="46" t="s">
        <v>44</v>
      </c>
      <c r="B454" s="46">
        <f>INDEX('Listor_utökad spend'!$C$2:$C$7,MATCH('Input-inköpta varor o tjänster'!$K$13,LFUindelning,0))</f>
        <v>123</v>
      </c>
      <c r="C454" s="36">
        <f t="shared" si="49"/>
        <v>3</v>
      </c>
      <c r="D454" s="46" t="b">
        <f t="shared" si="50"/>
        <v>1</v>
      </c>
      <c r="E454" s="46" t="str">
        <f t="shared" si="56"/>
        <v>10</v>
      </c>
      <c r="F454" s="46" t="str">
        <f t="shared" si="52"/>
        <v>10.2</v>
      </c>
      <c r="G454" s="46" t="str">
        <f t="shared" si="53"/>
        <v>10.2.2</v>
      </c>
      <c r="I454" s="20">
        <f t="shared" si="54"/>
        <v>-1</v>
      </c>
      <c r="J454" s="52" t="s">
        <v>466</v>
      </c>
      <c r="K454" s="47"/>
      <c r="L454" s="47"/>
      <c r="M454" s="47"/>
      <c r="O454" s="48" t="str">
        <f>IFERROR(INDEX(Utsläppsfaktorer!E:E,MATCH(CONCATENATE($J$1,$J$11,$J454),Utsläppsfaktorer!$A:$A,0)),"-")</f>
        <v>kg CO2e/SEK</v>
      </c>
      <c r="P454" s="48">
        <f>IFERROR(INDEX(Utsläppsfaktorer!F:F,MATCH(CONCATENATE($J$1,$J$11,$J454),Utsläppsfaktorer!$A:$A,0)),"-")</f>
        <v>0</v>
      </c>
      <c r="Q454" s="48">
        <f>IFERROR(INDEX(Utsläppsfaktorer!G:G,MATCH(CONCATENATE($J$1,$J$11,$J454),Utsläppsfaktorer!$A:$A,0)),"-")</f>
        <v>0</v>
      </c>
      <c r="R454" s="48">
        <f>IFERROR(INDEX(Utsläppsfaktorer!H:H,MATCH(CONCATENATE($J$1,$J$11,$J454),Utsläppsfaktorer!$A:$A,0)),"-")</f>
        <v>2.9462008468872706E-2</v>
      </c>
      <c r="S454" s="47"/>
      <c r="T454" s="47"/>
      <c r="U454" s="47"/>
      <c r="V454" s="49" t="str">
        <f t="shared" si="55"/>
        <v/>
      </c>
      <c r="W454" s="48" t="s">
        <v>45</v>
      </c>
      <c r="X454" s="50" t="str">
        <f>Data!T445</f>
        <v>-</v>
      </c>
      <c r="Y454" s="50" t="str">
        <f>Data!U445</f>
        <v>-</v>
      </c>
      <c r="Z454" s="50" t="str">
        <f>Data!V445</f>
        <v>-</v>
      </c>
    </row>
    <row r="455" spans="1:26" ht="15" hidden="1" customHeight="1" outlineLevel="2">
      <c r="A455" s="46" t="s">
        <v>44</v>
      </c>
      <c r="B455" s="46">
        <f>INDEX('Listor_utökad spend'!$C$2:$C$7,MATCH('Input-inköpta varor o tjänster'!$K$13,LFUindelning,0))</f>
        <v>123</v>
      </c>
      <c r="C455" s="36">
        <f t="shared" si="49"/>
        <v>3</v>
      </c>
      <c r="D455" s="46" t="b">
        <f t="shared" si="50"/>
        <v>1</v>
      </c>
      <c r="E455" s="46" t="str">
        <f t="shared" si="56"/>
        <v>10</v>
      </c>
      <c r="F455" s="46" t="str">
        <f t="shared" si="52"/>
        <v>10.2</v>
      </c>
      <c r="G455" s="46" t="str">
        <f t="shared" si="53"/>
        <v>10.2.3</v>
      </c>
      <c r="I455" s="20">
        <f t="shared" si="54"/>
        <v>-1</v>
      </c>
      <c r="J455" s="52" t="s">
        <v>467</v>
      </c>
      <c r="K455" s="47"/>
      <c r="L455" s="47"/>
      <c r="M455" s="47"/>
      <c r="O455" s="48" t="str">
        <f>IFERROR(INDEX(Utsläppsfaktorer!E:E,MATCH(CONCATENATE($J$1,$J$11,$J455),Utsläppsfaktorer!$A:$A,0)),"-")</f>
        <v>kg CO2e/SEK</v>
      </c>
      <c r="P455" s="48">
        <f>IFERROR(INDEX(Utsläppsfaktorer!F:F,MATCH(CONCATENATE($J$1,$J$11,$J455),Utsläppsfaktorer!$A:$A,0)),"-")</f>
        <v>0</v>
      </c>
      <c r="Q455" s="48">
        <f>IFERROR(INDEX(Utsläppsfaktorer!G:G,MATCH(CONCATENATE($J$1,$J$11,$J455),Utsläppsfaktorer!$A:$A,0)),"-")</f>
        <v>0</v>
      </c>
      <c r="R455" s="48">
        <f>IFERROR(INDEX(Utsläppsfaktorer!H:H,MATCH(CONCATENATE($J$1,$J$11,$J455),Utsläppsfaktorer!$A:$A,0)),"-")</f>
        <v>2.9462008468872706E-2</v>
      </c>
      <c r="S455" s="47"/>
      <c r="T455" s="47"/>
      <c r="U455" s="47"/>
      <c r="V455" s="49" t="str">
        <f t="shared" si="55"/>
        <v/>
      </c>
      <c r="W455" s="48" t="s">
        <v>45</v>
      </c>
      <c r="X455" s="50" t="str">
        <f>Data!T446</f>
        <v>-</v>
      </c>
      <c r="Y455" s="50" t="str">
        <f>Data!U446</f>
        <v>-</v>
      </c>
      <c r="Z455" s="50" t="str">
        <f>Data!V446</f>
        <v>-</v>
      </c>
    </row>
    <row r="456" spans="1:26" ht="15" hidden="1" customHeight="1" outlineLevel="2">
      <c r="A456" s="46" t="s">
        <v>44</v>
      </c>
      <c r="B456" s="46">
        <f>INDEX('Listor_utökad spend'!$C$2:$C$7,MATCH('Input-inköpta varor o tjänster'!$K$13,LFUindelning,0))</f>
        <v>123</v>
      </c>
      <c r="C456" s="36">
        <f t="shared" si="49"/>
        <v>3</v>
      </c>
      <c r="D456" s="46" t="b">
        <f t="shared" si="50"/>
        <v>1</v>
      </c>
      <c r="E456" s="46" t="str">
        <f t="shared" si="56"/>
        <v>10</v>
      </c>
      <c r="F456" s="46" t="str">
        <f t="shared" si="52"/>
        <v>10.2</v>
      </c>
      <c r="G456" s="46" t="str">
        <f t="shared" si="53"/>
        <v>10.2.4</v>
      </c>
      <c r="I456" s="20">
        <f t="shared" si="54"/>
        <v>-1</v>
      </c>
      <c r="J456" s="52" t="s">
        <v>468</v>
      </c>
      <c r="K456" s="47"/>
      <c r="L456" s="47"/>
      <c r="M456" s="47"/>
      <c r="O456" s="48" t="str">
        <f>IFERROR(INDEX(Utsläppsfaktorer!E:E,MATCH(CONCATENATE($J$1,$J$11,$J456),Utsläppsfaktorer!$A:$A,0)),"-")</f>
        <v>kg CO2e/SEK</v>
      </c>
      <c r="P456" s="48">
        <f>IFERROR(INDEX(Utsläppsfaktorer!F:F,MATCH(CONCATENATE($J$1,$J$11,$J456),Utsläppsfaktorer!$A:$A,0)),"-")</f>
        <v>0</v>
      </c>
      <c r="Q456" s="48">
        <f>IFERROR(INDEX(Utsläppsfaktorer!G:G,MATCH(CONCATENATE($J$1,$J$11,$J456),Utsläppsfaktorer!$A:$A,0)),"-")</f>
        <v>0</v>
      </c>
      <c r="R456" s="48">
        <f>IFERROR(INDEX(Utsläppsfaktorer!H:H,MATCH(CONCATENATE($J$1,$J$11,$J456),Utsläppsfaktorer!$A:$A,0)),"-")</f>
        <v>2.9462008468872706E-2</v>
      </c>
      <c r="S456" s="47"/>
      <c r="T456" s="47"/>
      <c r="U456" s="47"/>
      <c r="V456" s="49" t="str">
        <f t="shared" si="55"/>
        <v/>
      </c>
      <c r="W456" s="48" t="s">
        <v>45</v>
      </c>
      <c r="X456" s="50" t="str">
        <f>Data!T447</f>
        <v>-</v>
      </c>
      <c r="Y456" s="50" t="str">
        <f>Data!U447</f>
        <v>-</v>
      </c>
      <c r="Z456" s="50" t="str">
        <f>Data!V447</f>
        <v>-</v>
      </c>
    </row>
    <row r="457" spans="1:26" ht="15" hidden="1" customHeight="1" outlineLevel="2">
      <c r="A457" s="46" t="s">
        <v>44</v>
      </c>
      <c r="B457" s="46">
        <f>INDEX('Listor_utökad spend'!$C$2:$C$7,MATCH('Input-inköpta varor o tjänster'!$K$13,LFUindelning,0))</f>
        <v>123</v>
      </c>
      <c r="C457" s="36">
        <f t="shared" si="49"/>
        <v>3</v>
      </c>
      <c r="D457" s="46" t="b">
        <f t="shared" si="50"/>
        <v>1</v>
      </c>
      <c r="E457" s="46" t="str">
        <f t="shared" si="56"/>
        <v>10</v>
      </c>
      <c r="F457" s="46" t="str">
        <f t="shared" si="52"/>
        <v>10.2</v>
      </c>
      <c r="G457" s="46" t="str">
        <f t="shared" si="53"/>
        <v>10.2.5</v>
      </c>
      <c r="I457" s="20">
        <f t="shared" si="54"/>
        <v>-1</v>
      </c>
      <c r="J457" s="52" t="s">
        <v>469</v>
      </c>
      <c r="K457" s="47"/>
      <c r="L457" s="47"/>
      <c r="M457" s="47"/>
      <c r="O457" s="48" t="str">
        <f>IFERROR(INDEX(Utsläppsfaktorer!E:E,MATCH(CONCATENATE($J$1,$J$11,$J457),Utsläppsfaktorer!$A:$A,0)),"-")</f>
        <v>kg CO2e/SEK</v>
      </c>
      <c r="P457" s="48">
        <f>IFERROR(INDEX(Utsläppsfaktorer!F:F,MATCH(CONCATENATE($J$1,$J$11,$J457),Utsläppsfaktorer!$A:$A,0)),"-")</f>
        <v>0</v>
      </c>
      <c r="Q457" s="48">
        <f>IFERROR(INDEX(Utsläppsfaktorer!G:G,MATCH(CONCATENATE($J$1,$J$11,$J457),Utsläppsfaktorer!$A:$A,0)),"-")</f>
        <v>0</v>
      </c>
      <c r="R457" s="48">
        <f>IFERROR(INDEX(Utsläppsfaktorer!H:H,MATCH(CONCATENATE($J$1,$J$11,$J457),Utsläppsfaktorer!$A:$A,0)),"-")</f>
        <v>2.9462008468872706E-2</v>
      </c>
      <c r="S457" s="47"/>
      <c r="T457" s="47"/>
      <c r="U457" s="47"/>
      <c r="V457" s="49" t="str">
        <f t="shared" si="55"/>
        <v/>
      </c>
      <c r="W457" s="48" t="s">
        <v>45</v>
      </c>
      <c r="X457" s="50" t="str">
        <f>Data!T448</f>
        <v>-</v>
      </c>
      <c r="Y457" s="50" t="str">
        <f>Data!U448</f>
        <v>-</v>
      </c>
      <c r="Z457" s="50" t="str">
        <f>Data!V448</f>
        <v>-</v>
      </c>
    </row>
    <row r="458" spans="1:26" ht="15" hidden="1" customHeight="1" outlineLevel="2">
      <c r="A458" s="46" t="s">
        <v>44</v>
      </c>
      <c r="B458" s="46">
        <f>INDEX('Listor_utökad spend'!$C$2:$C$7,MATCH('Input-inköpta varor o tjänster'!$K$13,LFUindelning,0))</f>
        <v>123</v>
      </c>
      <c r="C458" s="36">
        <f t="shared" si="49"/>
        <v>3</v>
      </c>
      <c r="D458" s="46" t="b">
        <f t="shared" si="50"/>
        <v>1</v>
      </c>
      <c r="E458" s="46" t="str">
        <f t="shared" si="56"/>
        <v>10</v>
      </c>
      <c r="F458" s="46" t="str">
        <f t="shared" si="52"/>
        <v>10.2</v>
      </c>
      <c r="G458" s="46" t="str">
        <f t="shared" si="53"/>
        <v>10.2.6</v>
      </c>
      <c r="I458" s="20">
        <f t="shared" si="54"/>
        <v>-1</v>
      </c>
      <c r="J458" s="52" t="s">
        <v>470</v>
      </c>
      <c r="K458" s="47"/>
      <c r="L458" s="47"/>
      <c r="M458" s="47"/>
      <c r="O458" s="48" t="str">
        <f>IFERROR(INDEX(Utsläppsfaktorer!E:E,MATCH(CONCATENATE($J$1,$J$11,$J458),Utsläppsfaktorer!$A:$A,0)),"-")</f>
        <v>kg CO2e/SEK</v>
      </c>
      <c r="P458" s="48">
        <f>IFERROR(INDEX(Utsläppsfaktorer!F:F,MATCH(CONCATENATE($J$1,$J$11,$J458),Utsläppsfaktorer!$A:$A,0)),"-")</f>
        <v>0</v>
      </c>
      <c r="Q458" s="48">
        <f>IFERROR(INDEX(Utsläppsfaktorer!G:G,MATCH(CONCATENATE($J$1,$J$11,$J458),Utsläppsfaktorer!$A:$A,0)),"-")</f>
        <v>0</v>
      </c>
      <c r="R458" s="48">
        <f>IFERROR(INDEX(Utsläppsfaktorer!H:H,MATCH(CONCATENATE($J$1,$J$11,$J458),Utsläppsfaktorer!$A:$A,0)),"-")</f>
        <v>4.2877552251123531E-2</v>
      </c>
      <c r="S458" s="47"/>
      <c r="T458" s="47"/>
      <c r="U458" s="47"/>
      <c r="V458" s="49" t="str">
        <f t="shared" si="55"/>
        <v/>
      </c>
      <c r="W458" s="48" t="s">
        <v>45</v>
      </c>
      <c r="X458" s="50" t="str">
        <f>Data!T449</f>
        <v>-</v>
      </c>
      <c r="Y458" s="50" t="str">
        <f>Data!U449</f>
        <v>-</v>
      </c>
      <c r="Z458" s="50" t="str">
        <f>Data!V449</f>
        <v>-</v>
      </c>
    </row>
    <row r="459" spans="1:26" ht="15" hidden="1" customHeight="1" outlineLevel="2">
      <c r="A459" s="46" t="s">
        <v>44</v>
      </c>
      <c r="B459" s="46">
        <f>INDEX('Listor_utökad spend'!$C$2:$C$7,MATCH('Input-inköpta varor o tjänster'!$K$13,LFUindelning,0))</f>
        <v>123</v>
      </c>
      <c r="C459" s="36">
        <f t="shared" si="49"/>
        <v>3</v>
      </c>
      <c r="D459" s="46" t="b">
        <f t="shared" si="50"/>
        <v>1</v>
      </c>
      <c r="E459" s="46" t="str">
        <f t="shared" si="56"/>
        <v>10</v>
      </c>
      <c r="F459" s="46" t="str">
        <f t="shared" si="52"/>
        <v>10.2</v>
      </c>
      <c r="G459" s="46" t="str">
        <f t="shared" si="53"/>
        <v>10.2.7</v>
      </c>
      <c r="I459" s="20">
        <f t="shared" si="54"/>
        <v>-1</v>
      </c>
      <c r="J459" s="52" t="s">
        <v>471</v>
      </c>
      <c r="K459" s="47"/>
      <c r="L459" s="47"/>
      <c r="M459" s="47"/>
      <c r="O459" s="48" t="str">
        <f>IFERROR(INDEX(Utsläppsfaktorer!E:E,MATCH(CONCATENATE($J$1,$J$11,$J459),Utsläppsfaktorer!$A:$A,0)),"-")</f>
        <v>kg CO2e/SEK</v>
      </c>
      <c r="P459" s="48">
        <f>IFERROR(INDEX(Utsläppsfaktorer!F:F,MATCH(CONCATENATE($J$1,$J$11,$J459),Utsläppsfaktorer!$A:$A,0)),"-")</f>
        <v>0</v>
      </c>
      <c r="Q459" s="48">
        <f>IFERROR(INDEX(Utsläppsfaktorer!G:G,MATCH(CONCATENATE($J$1,$J$11,$J459),Utsläppsfaktorer!$A:$A,0)),"-")</f>
        <v>0</v>
      </c>
      <c r="R459" s="48">
        <f>IFERROR(INDEX(Utsläppsfaktorer!H:H,MATCH(CONCATENATE($J$1,$J$11,$J459),Utsläppsfaktorer!$A:$A,0)),"-")</f>
        <v>2.9462008468872706E-2</v>
      </c>
      <c r="S459" s="47"/>
      <c r="T459" s="47"/>
      <c r="U459" s="47"/>
      <c r="V459" s="49" t="str">
        <f t="shared" si="55"/>
        <v/>
      </c>
      <c r="W459" s="48" t="s">
        <v>45</v>
      </c>
      <c r="X459" s="50" t="str">
        <f>Data!T450</f>
        <v>-</v>
      </c>
      <c r="Y459" s="50" t="str">
        <f>Data!U450</f>
        <v>-</v>
      </c>
      <c r="Z459" s="50" t="str">
        <f>Data!V450</f>
        <v>-</v>
      </c>
    </row>
    <row r="460" spans="1:26" ht="15" hidden="1" customHeight="1" outlineLevel="2">
      <c r="A460" s="46" t="s">
        <v>44</v>
      </c>
      <c r="B460" s="46">
        <f>INDEX('Listor_utökad spend'!$C$2:$C$7,MATCH('Input-inköpta varor o tjänster'!$K$13,LFUindelning,0))</f>
        <v>123</v>
      </c>
      <c r="C460" s="36">
        <f t="shared" si="49"/>
        <v>3</v>
      </c>
      <c r="D460" s="46" t="b">
        <f t="shared" si="50"/>
        <v>1</v>
      </c>
      <c r="E460" s="46" t="str">
        <f t="shared" si="56"/>
        <v>10</v>
      </c>
      <c r="F460" s="46" t="str">
        <f t="shared" si="52"/>
        <v>10.2</v>
      </c>
      <c r="G460" s="46" t="str">
        <f t="shared" si="53"/>
        <v>10.2.8</v>
      </c>
      <c r="I460" s="20">
        <f t="shared" si="54"/>
        <v>-1</v>
      </c>
      <c r="J460" s="52" t="s">
        <v>472</v>
      </c>
      <c r="K460" s="47"/>
      <c r="L460" s="47"/>
      <c r="M460" s="47"/>
      <c r="O460" s="48" t="str">
        <f>IFERROR(INDEX(Utsläppsfaktorer!E:E,MATCH(CONCATENATE($J$1,$J$11,$J460),Utsläppsfaktorer!$A:$A,0)),"-")</f>
        <v>kg CO2e/SEK</v>
      </c>
      <c r="P460" s="48">
        <f>IFERROR(INDEX(Utsläppsfaktorer!F:F,MATCH(CONCATENATE($J$1,$J$11,$J460),Utsläppsfaktorer!$A:$A,0)),"-")</f>
        <v>0</v>
      </c>
      <c r="Q460" s="48">
        <f>IFERROR(INDEX(Utsläppsfaktorer!G:G,MATCH(CONCATENATE($J$1,$J$11,$J460),Utsläppsfaktorer!$A:$A,0)),"-")</f>
        <v>0</v>
      </c>
      <c r="R460" s="48">
        <f>IFERROR(INDEX(Utsläppsfaktorer!H:H,MATCH(CONCATENATE($J$1,$J$11,$J460),Utsläppsfaktorer!$A:$A,0)),"-")</f>
        <v>4.8586127624094734E-2</v>
      </c>
      <c r="S460" s="47"/>
      <c r="T460" s="47"/>
      <c r="U460" s="47"/>
      <c r="V460" s="49" t="str">
        <f t="shared" si="55"/>
        <v/>
      </c>
      <c r="W460" s="48" t="s">
        <v>45</v>
      </c>
      <c r="X460" s="50" t="str">
        <f>Data!T451</f>
        <v>-</v>
      </c>
      <c r="Y460" s="50" t="str">
        <f>Data!U451</f>
        <v>-</v>
      </c>
      <c r="Z460" s="50" t="str">
        <f>Data!V451</f>
        <v>-</v>
      </c>
    </row>
    <row r="461" spans="1:26" ht="15" hidden="1" customHeight="1" outlineLevel="2">
      <c r="A461" s="46" t="s">
        <v>44</v>
      </c>
      <c r="B461" s="46">
        <f>INDEX('Listor_utökad spend'!$C$2:$C$7,MATCH('Input-inköpta varor o tjänster'!$K$13,LFUindelning,0))</f>
        <v>123</v>
      </c>
      <c r="C461" s="36">
        <f t="shared" si="49"/>
        <v>3</v>
      </c>
      <c r="D461" s="46" t="b">
        <f t="shared" si="50"/>
        <v>1</v>
      </c>
      <c r="E461" s="46" t="str">
        <f t="shared" si="56"/>
        <v>10</v>
      </c>
      <c r="F461" s="46" t="str">
        <f t="shared" si="52"/>
        <v>10.2</v>
      </c>
      <c r="G461" s="46" t="str">
        <f t="shared" si="53"/>
        <v>10.2.9</v>
      </c>
      <c r="I461" s="20">
        <f t="shared" si="54"/>
        <v>-1</v>
      </c>
      <c r="J461" s="52" t="s">
        <v>473</v>
      </c>
      <c r="K461" s="47"/>
      <c r="L461" s="47"/>
      <c r="M461" s="47"/>
      <c r="O461" s="48" t="str">
        <f>IFERROR(INDEX(Utsläppsfaktorer!E:E,MATCH(CONCATENATE($J$1,$J$11,$J461),Utsläppsfaktorer!$A:$A,0)),"-")</f>
        <v>kg CO2e/SEK</v>
      </c>
      <c r="P461" s="48">
        <f>IFERROR(INDEX(Utsläppsfaktorer!F:F,MATCH(CONCATENATE($J$1,$J$11,$J461),Utsläppsfaktorer!$A:$A,0)),"-")</f>
        <v>0</v>
      </c>
      <c r="Q461" s="48">
        <f>IFERROR(INDEX(Utsläppsfaktorer!G:G,MATCH(CONCATENATE($J$1,$J$11,$J461),Utsläppsfaktorer!$A:$A,0)),"-")</f>
        <v>0</v>
      </c>
      <c r="R461" s="48">
        <f>IFERROR(INDEX(Utsläppsfaktorer!H:H,MATCH(CONCATENATE($J$1,$J$11,$J461),Utsläppsfaktorer!$A:$A,0)),"-")</f>
        <v>2.9462008468872706E-2</v>
      </c>
      <c r="S461" s="47"/>
      <c r="T461" s="47"/>
      <c r="U461" s="47"/>
      <c r="V461" s="49" t="str">
        <f t="shared" si="55"/>
        <v/>
      </c>
      <c r="W461" s="48" t="s">
        <v>45</v>
      </c>
      <c r="X461" s="50" t="str">
        <f>Data!T452</f>
        <v>-</v>
      </c>
      <c r="Y461" s="50" t="str">
        <f>Data!U452</f>
        <v>-</v>
      </c>
      <c r="Z461" s="50" t="str">
        <f>Data!V452</f>
        <v>-</v>
      </c>
    </row>
    <row r="462" spans="1:26" ht="15" hidden="1" customHeight="1" outlineLevel="1">
      <c r="A462" s="46" t="s">
        <v>44</v>
      </c>
      <c r="B462" s="46">
        <f>INDEX('Listor_utökad spend'!$C$2:$C$7,MATCH('Input-inköpta varor o tjänster'!$K$13,LFUindelning,0))</f>
        <v>123</v>
      </c>
      <c r="C462" s="36">
        <f t="shared" si="49"/>
        <v>2</v>
      </c>
      <c r="D462" s="46" t="b">
        <f t="shared" si="50"/>
        <v>1</v>
      </c>
      <c r="E462" s="46" t="str">
        <f t="shared" si="56"/>
        <v>10</v>
      </c>
      <c r="F462" s="46" t="str">
        <f t="shared" si="52"/>
        <v>10.3</v>
      </c>
      <c r="G462" s="46" t="str">
        <f t="shared" si="53"/>
        <v>10.3</v>
      </c>
      <c r="I462" s="20">
        <f t="shared" si="54"/>
        <v>-1</v>
      </c>
      <c r="J462" s="51" t="s">
        <v>474</v>
      </c>
      <c r="K462" s="47"/>
      <c r="L462" s="47"/>
      <c r="M462" s="47"/>
      <c r="O462" s="48" t="str">
        <f>IFERROR(INDEX(Utsläppsfaktorer!E:E,MATCH(CONCATENATE($J$1,$J$11,$J462),Utsläppsfaktorer!$A:$A,0)),"-")</f>
        <v>-</v>
      </c>
      <c r="P462" s="48" t="str">
        <f>IFERROR(INDEX(Utsläppsfaktorer!F:F,MATCH(CONCATENATE($J$1,$J$11,$J462),Utsläppsfaktorer!$A:$A,0)),"-")</f>
        <v>-</v>
      </c>
      <c r="Q462" s="48" t="str">
        <f>IFERROR(INDEX(Utsläppsfaktorer!G:G,MATCH(CONCATENATE($J$1,$J$11,$J462),Utsläppsfaktorer!$A:$A,0)),"-")</f>
        <v>-</v>
      </c>
      <c r="R462" s="48" t="str">
        <f>IFERROR(INDEX(Utsläppsfaktorer!H:H,MATCH(CONCATENATE($J$1,$J$11,$J462),Utsläppsfaktorer!$A:$A,0)),"-")</f>
        <v>-</v>
      </c>
      <c r="S462" s="47"/>
      <c r="T462" s="47"/>
      <c r="U462" s="47"/>
      <c r="V462" s="49" t="str">
        <f t="shared" si="55"/>
        <v/>
      </c>
      <c r="W462" s="48" t="s">
        <v>45</v>
      </c>
      <c r="X462" s="50" t="str">
        <f>Data!T453</f>
        <v>-</v>
      </c>
      <c r="Y462" s="50" t="str">
        <f>Data!U453</f>
        <v>-</v>
      </c>
      <c r="Z462" s="50" t="str">
        <f>Data!V453</f>
        <v>-</v>
      </c>
    </row>
    <row r="463" spans="1:26" ht="15" hidden="1" customHeight="1" outlineLevel="2">
      <c r="A463" s="46" t="s">
        <v>44</v>
      </c>
      <c r="B463" s="46">
        <f>INDEX('Listor_utökad spend'!$C$2:$C$7,MATCH('Input-inköpta varor o tjänster'!$K$13,LFUindelning,0))</f>
        <v>123</v>
      </c>
      <c r="C463" s="36">
        <f t="shared" si="49"/>
        <v>3</v>
      </c>
      <c r="D463" s="46" t="b">
        <f t="shared" si="50"/>
        <v>1</v>
      </c>
      <c r="E463" s="46" t="str">
        <f t="shared" si="56"/>
        <v>10</v>
      </c>
      <c r="F463" s="46" t="str">
        <f t="shared" si="52"/>
        <v>10.3</v>
      </c>
      <c r="G463" s="46" t="str">
        <f t="shared" si="53"/>
        <v>10.3.1</v>
      </c>
      <c r="I463" s="20">
        <f t="shared" si="54"/>
        <v>-1</v>
      </c>
      <c r="J463" s="52" t="s">
        <v>475</v>
      </c>
      <c r="K463" s="47"/>
      <c r="L463" s="47"/>
      <c r="M463" s="47"/>
      <c r="O463" s="48" t="str">
        <f>IFERROR(INDEX(Utsläppsfaktorer!E:E,MATCH(CONCATENATE($J$1,$J$11,$J463),Utsläppsfaktorer!$A:$A,0)),"-")</f>
        <v>kg CO2e/SEK</v>
      </c>
      <c r="P463" s="48">
        <f>IFERROR(INDEX(Utsläppsfaktorer!F:F,MATCH(CONCATENATE($J$1,$J$11,$J463),Utsläppsfaktorer!$A:$A,0)),"-")</f>
        <v>0</v>
      </c>
      <c r="Q463" s="48">
        <f>IFERROR(INDEX(Utsläppsfaktorer!G:G,MATCH(CONCATENATE($J$1,$J$11,$J463),Utsläppsfaktorer!$A:$A,0)),"-")</f>
        <v>0</v>
      </c>
      <c r="R463" s="48">
        <f>IFERROR(INDEX(Utsläppsfaktorer!H:H,MATCH(CONCATENATE($J$1,$J$11,$J463),Utsläppsfaktorer!$A:$A,0)),"-")</f>
        <v>2.9462008468872706E-2</v>
      </c>
      <c r="S463" s="47"/>
      <c r="T463" s="47"/>
      <c r="U463" s="47"/>
      <c r="V463" s="49" t="str">
        <f t="shared" si="55"/>
        <v/>
      </c>
      <c r="W463" s="48" t="s">
        <v>45</v>
      </c>
      <c r="X463" s="50" t="str">
        <f>Data!T454</f>
        <v>-</v>
      </c>
      <c r="Y463" s="50" t="str">
        <f>Data!U454</f>
        <v>-</v>
      </c>
      <c r="Z463" s="50" t="str">
        <f>Data!V454</f>
        <v>-</v>
      </c>
    </row>
    <row r="464" spans="1:26" ht="15" hidden="1" customHeight="1" outlineLevel="2">
      <c r="A464" s="46" t="s">
        <v>44</v>
      </c>
      <c r="B464" s="46">
        <f>INDEX('Listor_utökad spend'!$C$2:$C$7,MATCH('Input-inköpta varor o tjänster'!$K$13,LFUindelning,0))</f>
        <v>123</v>
      </c>
      <c r="C464" s="36">
        <f t="shared" ref="C464:C478" si="57">IF(ISBLANK(J464),0,LEN(J464)-LEN(SUBSTITUTE(J464,".",""))+1)</f>
        <v>3</v>
      </c>
      <c r="D464" s="46" t="b">
        <f t="shared" ref="D464:D476" si="58">ISNUMBER(FIND(C464,B464))</f>
        <v>1</v>
      </c>
      <c r="E464" s="46" t="str">
        <f t="shared" si="56"/>
        <v>10</v>
      </c>
      <c r="F464" s="46" t="str">
        <f t="shared" si="52"/>
        <v>10.3</v>
      </c>
      <c r="G464" s="46" t="str">
        <f t="shared" si="53"/>
        <v>10.3.2</v>
      </c>
      <c r="I464" s="20">
        <f t="shared" si="54"/>
        <v>-1</v>
      </c>
      <c r="J464" s="52" t="s">
        <v>476</v>
      </c>
      <c r="K464" s="47"/>
      <c r="L464" s="47"/>
      <c r="M464" s="47"/>
      <c r="O464" s="48" t="str">
        <f>IFERROR(INDEX(Utsläppsfaktorer!E:E,MATCH(CONCATENATE($J$1,$J$11,$J464),Utsläppsfaktorer!$A:$A,0)),"-")</f>
        <v>kg CO2e/SEK</v>
      </c>
      <c r="P464" s="48">
        <f>IFERROR(INDEX(Utsläppsfaktorer!F:F,MATCH(CONCATENATE($J$1,$J$11,$J464),Utsläppsfaktorer!$A:$A,0)),"-")</f>
        <v>0</v>
      </c>
      <c r="Q464" s="48">
        <f>IFERROR(INDEX(Utsläppsfaktorer!G:G,MATCH(CONCATENATE($J$1,$J$11,$J464),Utsläppsfaktorer!$A:$A,0)),"-")</f>
        <v>0</v>
      </c>
      <c r="R464" s="48">
        <f>IFERROR(INDEX(Utsläppsfaktorer!H:H,MATCH(CONCATENATE($J$1,$J$11,$J464),Utsläppsfaktorer!$A:$A,0)),"-")</f>
        <v>0.11208060541147292</v>
      </c>
      <c r="S464" s="47"/>
      <c r="T464" s="47"/>
      <c r="U464" s="47"/>
      <c r="V464" s="49" t="str">
        <f t="shared" si="55"/>
        <v/>
      </c>
      <c r="W464" s="48" t="s">
        <v>45</v>
      </c>
      <c r="X464" s="50" t="str">
        <f>Data!T455</f>
        <v>-</v>
      </c>
      <c r="Y464" s="50" t="str">
        <f>Data!U455</f>
        <v>-</v>
      </c>
      <c r="Z464" s="50" t="str">
        <f>Data!V455</f>
        <v>-</v>
      </c>
    </row>
    <row r="465" spans="1:26" ht="15" hidden="1" customHeight="1" outlineLevel="2">
      <c r="A465" s="46" t="s">
        <v>44</v>
      </c>
      <c r="B465" s="46">
        <f>INDEX('Listor_utökad spend'!$C$2:$C$7,MATCH('Input-inköpta varor o tjänster'!$K$13,LFUindelning,0))</f>
        <v>123</v>
      </c>
      <c r="C465" s="36">
        <f t="shared" si="57"/>
        <v>3</v>
      </c>
      <c r="D465" s="46" t="b">
        <f t="shared" si="58"/>
        <v>1</v>
      </c>
      <c r="E465" s="46" t="str">
        <f t="shared" si="56"/>
        <v>10</v>
      </c>
      <c r="F465" s="46" t="str">
        <f t="shared" ref="F465:F478" si="59">IF(LEN(J465)-LEN(SUBSTITUTE(J465,".",""))&gt;=1,LEFT(J465,FIND(".",J465)+1),E465)</f>
        <v>10.3</v>
      </c>
      <c r="G465" s="46" t="str">
        <f t="shared" ref="G465:G476" si="60">IF(LEN(J465)-LEN(SUBSTITUTE(J465,".",""))&gt;=2,LEFT(J465,FIND(" ",J465)-1),F465)</f>
        <v>10.3.3</v>
      </c>
      <c r="I465" s="20">
        <f t="shared" ref="I465:I476" si="61">IF(OR($K$12="Ej relevant/Kommer ej kunna rapportera",K465&lt;&gt;"",D465=FALSE),1,-1)</f>
        <v>-1</v>
      </c>
      <c r="J465" s="52" t="s">
        <v>477</v>
      </c>
      <c r="K465" s="47"/>
      <c r="L465" s="47"/>
      <c r="M465" s="47"/>
      <c r="O465" s="48" t="str">
        <f>IFERROR(INDEX(Utsläppsfaktorer!E:E,MATCH(CONCATENATE($J$1,$J$11,$J465),Utsläppsfaktorer!$A:$A,0)),"-")</f>
        <v>kg CO2e/SEK</v>
      </c>
      <c r="P465" s="48">
        <f>IFERROR(INDEX(Utsläppsfaktorer!F:F,MATCH(CONCATENATE($J$1,$J$11,$J465),Utsläppsfaktorer!$A:$A,0)),"-")</f>
        <v>0</v>
      </c>
      <c r="Q465" s="48">
        <f>IFERROR(INDEX(Utsläppsfaktorer!G:G,MATCH(CONCATENATE($J$1,$J$11,$J465),Utsläppsfaktorer!$A:$A,0)),"-")</f>
        <v>0</v>
      </c>
      <c r="R465" s="48">
        <f>IFERROR(INDEX(Utsläppsfaktorer!H:H,MATCH(CONCATENATE($J$1,$J$11,$J465),Utsläppsfaktorer!$A:$A,0)),"-")</f>
        <v>3.3303270699330902E-2</v>
      </c>
      <c r="S465" s="47"/>
      <c r="T465" s="47"/>
      <c r="U465" s="47"/>
      <c r="V465" s="49" t="str">
        <f t="shared" ref="V465:V477" si="62">IF(AND(ISBLANK(S465),ISBLANK(T465),ISBLANK(U465)),"",IF(AND(ISNUMBER(S465),ISNUMBER(T465),ISNUMBER(U465)),"","Om egen faktor matas in måste alla gula fält fyllas i "))</f>
        <v/>
      </c>
      <c r="W465" s="48" t="s">
        <v>45</v>
      </c>
      <c r="X465" s="50" t="str">
        <f>Data!T456</f>
        <v>-</v>
      </c>
      <c r="Y465" s="50" t="str">
        <f>Data!U456</f>
        <v>-</v>
      </c>
      <c r="Z465" s="50" t="str">
        <f>Data!V456</f>
        <v>-</v>
      </c>
    </row>
    <row r="466" spans="1:26" ht="15" hidden="1" customHeight="1" outlineLevel="2">
      <c r="A466" s="46" t="s">
        <v>44</v>
      </c>
      <c r="B466" s="46">
        <f>INDEX('Listor_utökad spend'!$C$2:$C$7,MATCH('Input-inköpta varor o tjänster'!$K$13,LFUindelning,0))</f>
        <v>123</v>
      </c>
      <c r="C466" s="36">
        <f t="shared" si="57"/>
        <v>3</v>
      </c>
      <c r="D466" s="46" t="b">
        <f t="shared" si="58"/>
        <v>1</v>
      </c>
      <c r="E466" s="46" t="str">
        <f t="shared" si="56"/>
        <v>10</v>
      </c>
      <c r="F466" s="46" t="str">
        <f t="shared" si="59"/>
        <v>10.3</v>
      </c>
      <c r="G466" s="46" t="str">
        <f t="shared" si="60"/>
        <v>10.3.4</v>
      </c>
      <c r="I466" s="20">
        <f t="shared" si="61"/>
        <v>-1</v>
      </c>
      <c r="J466" s="52" t="s">
        <v>478</v>
      </c>
      <c r="K466" s="47"/>
      <c r="L466" s="47"/>
      <c r="M466" s="47"/>
      <c r="O466" s="48" t="str">
        <f>IFERROR(INDEX(Utsläppsfaktorer!E:E,MATCH(CONCATENATE($J$1,$J$11,$J466),Utsläppsfaktorer!$A:$A,0)),"-")</f>
        <v>kg CO2e/SEK</v>
      </c>
      <c r="P466" s="48">
        <f>IFERROR(INDEX(Utsläppsfaktorer!F:F,MATCH(CONCATENATE($J$1,$J$11,$J466),Utsläppsfaktorer!$A:$A,0)),"-")</f>
        <v>0</v>
      </c>
      <c r="Q466" s="48">
        <f>IFERROR(INDEX(Utsläppsfaktorer!G:G,MATCH(CONCATENATE($J$1,$J$11,$J466),Utsläppsfaktorer!$A:$A,0)),"-")</f>
        <v>0</v>
      </c>
      <c r="R466" s="48">
        <f>IFERROR(INDEX(Utsläppsfaktorer!H:H,MATCH(CONCATENATE($J$1,$J$11,$J466),Utsläppsfaktorer!$A:$A,0)),"-")</f>
        <v>2.9462008468872706E-2</v>
      </c>
      <c r="S466" s="47"/>
      <c r="T466" s="47"/>
      <c r="U466" s="47"/>
      <c r="V466" s="49" t="str">
        <f t="shared" si="62"/>
        <v/>
      </c>
      <c r="W466" s="48" t="s">
        <v>45</v>
      </c>
      <c r="X466" s="50" t="str">
        <f>Data!T457</f>
        <v>-</v>
      </c>
      <c r="Y466" s="50" t="str">
        <f>Data!U457</f>
        <v>-</v>
      </c>
      <c r="Z466" s="50" t="str">
        <f>Data!V457</f>
        <v>-</v>
      </c>
    </row>
    <row r="467" spans="1:26" ht="15" hidden="1" customHeight="1" outlineLevel="2">
      <c r="A467" s="46" t="s">
        <v>44</v>
      </c>
      <c r="B467" s="46">
        <f>INDEX('Listor_utökad spend'!$C$2:$C$7,MATCH('Input-inköpta varor o tjänster'!$K$13,LFUindelning,0))</f>
        <v>123</v>
      </c>
      <c r="C467" s="36">
        <f t="shared" si="57"/>
        <v>3</v>
      </c>
      <c r="D467" s="46" t="b">
        <f t="shared" si="58"/>
        <v>1</v>
      </c>
      <c r="E467" s="46" t="str">
        <f t="shared" si="56"/>
        <v>10</v>
      </c>
      <c r="F467" s="46" t="str">
        <f t="shared" si="59"/>
        <v>10.3</v>
      </c>
      <c r="G467" s="46" t="str">
        <f t="shared" si="60"/>
        <v>10.3.5</v>
      </c>
      <c r="I467" s="20">
        <f t="shared" si="61"/>
        <v>-1</v>
      </c>
      <c r="J467" s="52" t="s">
        <v>479</v>
      </c>
      <c r="K467" s="47"/>
      <c r="L467" s="47"/>
      <c r="M467" s="47"/>
      <c r="O467" s="48" t="str">
        <f>IFERROR(INDEX(Utsläppsfaktorer!E:E,MATCH(CONCATENATE($J$1,$J$11,$J467),Utsläppsfaktorer!$A:$A,0)),"-")</f>
        <v>kg CO2e/SEK</v>
      </c>
      <c r="P467" s="48">
        <f>IFERROR(INDEX(Utsläppsfaktorer!F:F,MATCH(CONCATENATE($J$1,$J$11,$J467),Utsläppsfaktorer!$A:$A,0)),"-")</f>
        <v>0</v>
      </c>
      <c r="Q467" s="48">
        <f>IFERROR(INDEX(Utsläppsfaktorer!G:G,MATCH(CONCATENATE($J$1,$J$11,$J467),Utsläppsfaktorer!$A:$A,0)),"-")</f>
        <v>0</v>
      </c>
      <c r="R467" s="48">
        <f>IFERROR(INDEX(Utsläppsfaktorer!H:H,MATCH(CONCATENATE($J$1,$J$11,$J467),Utsläppsfaktorer!$A:$A,0)),"-")</f>
        <v>6.3879532474494655E-2</v>
      </c>
      <c r="S467" s="47"/>
      <c r="T467" s="47"/>
      <c r="U467" s="47"/>
      <c r="V467" s="49" t="str">
        <f t="shared" si="62"/>
        <v/>
      </c>
      <c r="W467" s="48" t="s">
        <v>45</v>
      </c>
      <c r="X467" s="50" t="str">
        <f>Data!T458</f>
        <v>-</v>
      </c>
      <c r="Y467" s="50" t="str">
        <f>Data!U458</f>
        <v>-</v>
      </c>
      <c r="Z467" s="50" t="str">
        <f>Data!V458</f>
        <v>-</v>
      </c>
    </row>
    <row r="468" spans="1:26" ht="15" hidden="1" customHeight="1" outlineLevel="2">
      <c r="A468" s="46" t="s">
        <v>44</v>
      </c>
      <c r="B468" s="46">
        <f>INDEX('Listor_utökad spend'!$C$2:$C$7,MATCH('Input-inköpta varor o tjänster'!$K$13,LFUindelning,0))</f>
        <v>123</v>
      </c>
      <c r="C468" s="36">
        <f t="shared" si="57"/>
        <v>3</v>
      </c>
      <c r="D468" s="46" t="b">
        <f t="shared" si="58"/>
        <v>1</v>
      </c>
      <c r="E468" s="46" t="str">
        <f t="shared" si="56"/>
        <v>10</v>
      </c>
      <c r="F468" s="46" t="str">
        <f t="shared" si="59"/>
        <v>10.3</v>
      </c>
      <c r="G468" s="46" t="str">
        <f t="shared" si="60"/>
        <v>10.3.6</v>
      </c>
      <c r="I468" s="20">
        <f t="shared" si="61"/>
        <v>-1</v>
      </c>
      <c r="J468" s="52" t="s">
        <v>480</v>
      </c>
      <c r="K468" s="47"/>
      <c r="L468" s="47"/>
      <c r="M468" s="47"/>
      <c r="O468" s="48" t="str">
        <f>IFERROR(INDEX(Utsläppsfaktorer!E:E,MATCH(CONCATENATE($J$1,$J$11,$J468),Utsläppsfaktorer!$A:$A,0)),"-")</f>
        <v>kg CO2e/SEK</v>
      </c>
      <c r="P468" s="48">
        <f>IFERROR(INDEX(Utsläppsfaktorer!F:F,MATCH(CONCATENATE($J$1,$J$11,$J468),Utsläppsfaktorer!$A:$A,0)),"-")</f>
        <v>0</v>
      </c>
      <c r="Q468" s="48">
        <f>IFERROR(INDEX(Utsläppsfaktorer!G:G,MATCH(CONCATENATE($J$1,$J$11,$J468),Utsläppsfaktorer!$A:$A,0)),"-")</f>
        <v>0</v>
      </c>
      <c r="R468" s="48">
        <f>IFERROR(INDEX(Utsläppsfaktorer!H:H,MATCH(CONCATENATE($J$1,$J$11,$J468),Utsläppsfaktorer!$A:$A,0)),"-")</f>
        <v>7.861884853043534E-2</v>
      </c>
      <c r="S468" s="47"/>
      <c r="T468" s="47"/>
      <c r="U468" s="47"/>
      <c r="V468" s="49" t="str">
        <f t="shared" si="62"/>
        <v/>
      </c>
      <c r="W468" s="48" t="s">
        <v>45</v>
      </c>
      <c r="X468" s="50" t="str">
        <f>Data!T459</f>
        <v>-</v>
      </c>
      <c r="Y468" s="50" t="str">
        <f>Data!U459</f>
        <v>-</v>
      </c>
      <c r="Z468" s="50" t="str">
        <f>Data!V459</f>
        <v>-</v>
      </c>
    </row>
    <row r="469" spans="1:26" ht="15" hidden="1" customHeight="1" outlineLevel="2">
      <c r="A469" s="46" t="s">
        <v>44</v>
      </c>
      <c r="B469" s="46">
        <f>INDEX('Listor_utökad spend'!$C$2:$C$7,MATCH('Input-inköpta varor o tjänster'!$K$13,LFUindelning,0))</f>
        <v>123</v>
      </c>
      <c r="C469" s="36">
        <f t="shared" si="57"/>
        <v>3</v>
      </c>
      <c r="D469" s="46" t="b">
        <f t="shared" si="58"/>
        <v>1</v>
      </c>
      <c r="E469" s="46" t="str">
        <f t="shared" si="56"/>
        <v>10</v>
      </c>
      <c r="F469" s="46" t="str">
        <f t="shared" si="59"/>
        <v>10.3</v>
      </c>
      <c r="G469" s="46" t="str">
        <f t="shared" si="60"/>
        <v>10.3.7</v>
      </c>
      <c r="I469" s="20">
        <f t="shared" si="61"/>
        <v>-1</v>
      </c>
      <c r="J469" s="52" t="s">
        <v>481</v>
      </c>
      <c r="K469" s="47"/>
      <c r="L469" s="47"/>
      <c r="M469" s="47"/>
      <c r="O469" s="48" t="str">
        <f>IFERROR(INDEX(Utsläppsfaktorer!E:E,MATCH(CONCATENATE($J$1,$J$11,$J469),Utsläppsfaktorer!$A:$A,0)),"-")</f>
        <v>kg CO2e/SEK</v>
      </c>
      <c r="P469" s="48">
        <f>IFERROR(INDEX(Utsläppsfaktorer!F:F,MATCH(CONCATENATE($J$1,$J$11,$J469),Utsläppsfaktorer!$A:$A,0)),"-")</f>
        <v>0</v>
      </c>
      <c r="Q469" s="48">
        <f>IFERROR(INDEX(Utsläppsfaktorer!G:G,MATCH(CONCATENATE($J$1,$J$11,$J469),Utsläppsfaktorer!$A:$A,0)),"-")</f>
        <v>0</v>
      </c>
      <c r="R469" s="48">
        <f>IFERROR(INDEX(Utsläppsfaktorer!H:H,MATCH(CONCATENATE($J$1,$J$11,$J469),Utsläppsfaktorer!$A:$A,0)),"-")</f>
        <v>4.6670770471683679E-2</v>
      </c>
      <c r="S469" s="47"/>
      <c r="T469" s="47"/>
      <c r="U469" s="47"/>
      <c r="V469" s="49" t="str">
        <f t="shared" si="62"/>
        <v/>
      </c>
      <c r="W469" s="48" t="s">
        <v>45</v>
      </c>
      <c r="X469" s="50" t="str">
        <f>Data!T460</f>
        <v>-</v>
      </c>
      <c r="Y469" s="50" t="str">
        <f>Data!U460</f>
        <v>-</v>
      </c>
      <c r="Z469" s="50" t="str">
        <f>Data!V460</f>
        <v>-</v>
      </c>
    </row>
    <row r="470" spans="1:26" ht="15" hidden="1" customHeight="1" outlineLevel="2" collapsed="1">
      <c r="A470" s="46" t="s">
        <v>44</v>
      </c>
      <c r="B470" s="46">
        <f>INDEX('Listor_utökad spend'!$C$2:$C$7,MATCH('Input-inköpta varor o tjänster'!$K$13,LFUindelning,0))</f>
        <v>123</v>
      </c>
      <c r="C470" s="36">
        <f t="shared" si="57"/>
        <v>2</v>
      </c>
      <c r="D470" s="46" t="b">
        <f t="shared" si="58"/>
        <v>1</v>
      </c>
      <c r="E470" s="46" t="str">
        <f t="shared" si="56"/>
        <v>10</v>
      </c>
      <c r="F470" s="46" t="str">
        <f t="shared" si="59"/>
        <v>10.4</v>
      </c>
      <c r="G470" s="46" t="str">
        <f t="shared" si="60"/>
        <v>10.4</v>
      </c>
      <c r="I470" s="20">
        <f t="shared" si="61"/>
        <v>-1</v>
      </c>
      <c r="J470" s="52" t="s">
        <v>482</v>
      </c>
      <c r="K470" s="47"/>
      <c r="L470" s="47"/>
      <c r="M470" s="47"/>
      <c r="O470" s="48" t="str">
        <f>IFERROR(INDEX(Utsläppsfaktorer!E:E,MATCH(CONCATENATE($J$1,$J$11,$J470),Utsläppsfaktorer!$A:$A,0)),"-")</f>
        <v>kg CO2e/SEK</v>
      </c>
      <c r="P470" s="48">
        <f>IFERROR(INDEX(Utsläppsfaktorer!F:F,MATCH(CONCATENATE($J$1,$J$11,$J470),Utsläppsfaktorer!$A:$A,0)),"-")</f>
        <v>0</v>
      </c>
      <c r="Q470" s="48">
        <f>IFERROR(INDEX(Utsläppsfaktorer!G:G,MATCH(CONCATENATE($J$1,$J$11,$J470),Utsläppsfaktorer!$A:$A,0)),"-")</f>
        <v>0</v>
      </c>
      <c r="R470" s="48">
        <f>IFERROR(INDEX(Utsläppsfaktorer!H:H,MATCH(CONCATENATE($J$1,$J$11,$J470),Utsläppsfaktorer!$A:$A,0)),"-")</f>
        <v>2.8578312142797609E-2</v>
      </c>
      <c r="S470" s="47"/>
      <c r="T470" s="47"/>
      <c r="U470" s="47"/>
      <c r="V470" s="49" t="str">
        <f t="shared" si="62"/>
        <v/>
      </c>
      <c r="W470" s="48" t="s">
        <v>45</v>
      </c>
      <c r="X470" s="50" t="str">
        <f>Data!T461</f>
        <v>-</v>
      </c>
      <c r="Y470" s="50" t="str">
        <f>Data!U461</f>
        <v>-</v>
      </c>
      <c r="Z470" s="50" t="str">
        <f>Data!V461</f>
        <v>-</v>
      </c>
    </row>
    <row r="471" spans="1:26" ht="15" hidden="1" customHeight="1" outlineLevel="2">
      <c r="A471" s="46" t="s">
        <v>44</v>
      </c>
      <c r="B471" s="46">
        <f>INDEX('Listor_utökad spend'!$C$2:$C$7,MATCH('Input-inköpta varor o tjänster'!$K$13,LFUindelning,0))</f>
        <v>123</v>
      </c>
      <c r="C471" s="36">
        <f t="shared" si="57"/>
        <v>3</v>
      </c>
      <c r="D471" s="46" t="b">
        <f t="shared" si="58"/>
        <v>1</v>
      </c>
      <c r="E471" s="46" t="str">
        <f t="shared" si="56"/>
        <v>10</v>
      </c>
      <c r="F471" s="46" t="str">
        <f t="shared" si="59"/>
        <v>10.4</v>
      </c>
      <c r="G471" s="46" t="str">
        <f t="shared" si="60"/>
        <v>10.4.1</v>
      </c>
      <c r="I471" s="20">
        <f t="shared" si="61"/>
        <v>-1</v>
      </c>
      <c r="J471" s="52" t="s">
        <v>483</v>
      </c>
      <c r="K471" s="47"/>
      <c r="L471" s="47"/>
      <c r="M471" s="47"/>
      <c r="O471" s="48" t="str">
        <f>IFERROR(INDEX(Utsläppsfaktorer!E:E,MATCH(CONCATENATE($J$1,$J$11,$J471),Utsläppsfaktorer!$A:$A,0)),"-")</f>
        <v>kg CO2e/SEK</v>
      </c>
      <c r="P471" s="48">
        <f>IFERROR(INDEX(Utsläppsfaktorer!F:F,MATCH(CONCATENATE($J$1,$J$11,$J471),Utsläppsfaktorer!$A:$A,0)),"-")</f>
        <v>0</v>
      </c>
      <c r="Q471" s="48">
        <f>IFERROR(INDEX(Utsläppsfaktorer!G:G,MATCH(CONCATENATE($J$1,$J$11,$J471),Utsläppsfaktorer!$A:$A,0)),"-")</f>
        <v>0</v>
      </c>
      <c r="R471" s="48">
        <f>IFERROR(INDEX(Utsläppsfaktorer!H:H,MATCH(CONCATENATE($J$1,$J$11,$J471),Utsläppsfaktorer!$A:$A,0)),"-")</f>
        <v>4.1878355732969323E-2</v>
      </c>
      <c r="S471" s="47"/>
      <c r="T471" s="47"/>
      <c r="U471" s="47"/>
      <c r="V471" s="49" t="str">
        <f t="shared" si="62"/>
        <v/>
      </c>
      <c r="W471" s="48" t="s">
        <v>45</v>
      </c>
      <c r="X471" s="50" t="str">
        <f>Data!T462</f>
        <v>-</v>
      </c>
      <c r="Y471" s="50" t="str">
        <f>Data!U462</f>
        <v>-</v>
      </c>
      <c r="Z471" s="50" t="str">
        <f>Data!V462</f>
        <v>-</v>
      </c>
    </row>
    <row r="472" spans="1:26" ht="15" hidden="1" customHeight="1" outlineLevel="2">
      <c r="A472" s="46" t="s">
        <v>44</v>
      </c>
      <c r="B472" s="46">
        <f>INDEX('Listor_utökad spend'!$C$2:$C$7,MATCH('Input-inköpta varor o tjänster'!$K$13,LFUindelning,0))</f>
        <v>123</v>
      </c>
      <c r="C472" s="36">
        <f t="shared" si="57"/>
        <v>3</v>
      </c>
      <c r="D472" s="46" t="b">
        <f t="shared" si="58"/>
        <v>1</v>
      </c>
      <c r="E472" s="46" t="str">
        <f t="shared" si="56"/>
        <v>10</v>
      </c>
      <c r="F472" s="46" t="str">
        <f t="shared" si="59"/>
        <v>10.4</v>
      </c>
      <c r="G472" s="46" t="str">
        <f t="shared" si="60"/>
        <v>10.4.2</v>
      </c>
      <c r="I472" s="20">
        <f t="shared" si="61"/>
        <v>-1</v>
      </c>
      <c r="J472" s="52" t="s">
        <v>484</v>
      </c>
      <c r="K472" s="47"/>
      <c r="L472" s="47"/>
      <c r="M472" s="47"/>
      <c r="O472" s="48" t="str">
        <f>IFERROR(INDEX(Utsläppsfaktorer!E:E,MATCH(CONCATENATE($J$1,$J$11,$J472),Utsläppsfaktorer!$A:$A,0)),"-")</f>
        <v>kg CO2e/SEK</v>
      </c>
      <c r="P472" s="48">
        <f>IFERROR(INDEX(Utsläppsfaktorer!F:F,MATCH(CONCATENATE($J$1,$J$11,$J472),Utsläppsfaktorer!$A:$A,0)),"-")</f>
        <v>0</v>
      </c>
      <c r="Q472" s="48">
        <f>IFERROR(INDEX(Utsläppsfaktorer!G:G,MATCH(CONCATENATE($J$1,$J$11,$J472),Utsläppsfaktorer!$A:$A,0)),"-")</f>
        <v>0</v>
      </c>
      <c r="R472" s="48">
        <f>IFERROR(INDEX(Utsläppsfaktorer!H:H,MATCH(CONCATENATE($J$1,$J$11,$J472),Utsläppsfaktorer!$A:$A,0)),"-")</f>
        <v>2.9462008468872706E-2</v>
      </c>
      <c r="S472" s="47"/>
      <c r="T472" s="47"/>
      <c r="U472" s="47"/>
      <c r="V472" s="49" t="str">
        <f t="shared" si="62"/>
        <v/>
      </c>
      <c r="W472" s="48" t="s">
        <v>45</v>
      </c>
      <c r="X472" s="50" t="str">
        <f>Data!T463</f>
        <v>-</v>
      </c>
      <c r="Y472" s="50" t="str">
        <f>Data!U463</f>
        <v>-</v>
      </c>
      <c r="Z472" s="50" t="str">
        <f>Data!V463</f>
        <v>-</v>
      </c>
    </row>
    <row r="473" spans="1:26" ht="15" hidden="1" customHeight="1" outlineLevel="2">
      <c r="A473" s="46" t="s">
        <v>44</v>
      </c>
      <c r="B473" s="46">
        <f>INDEX('Listor_utökad spend'!$C$2:$C$7,MATCH('Input-inköpta varor o tjänster'!$K$13,LFUindelning,0))</f>
        <v>123</v>
      </c>
      <c r="C473" s="36">
        <f t="shared" si="57"/>
        <v>3</v>
      </c>
      <c r="D473" s="46" t="b">
        <f t="shared" si="58"/>
        <v>1</v>
      </c>
      <c r="E473" s="46" t="str">
        <f t="shared" si="56"/>
        <v>10</v>
      </c>
      <c r="F473" s="46" t="str">
        <f t="shared" si="59"/>
        <v>10.4</v>
      </c>
      <c r="G473" s="46" t="str">
        <f t="shared" si="60"/>
        <v>10.4.3</v>
      </c>
      <c r="I473" s="20">
        <f t="shared" si="61"/>
        <v>-1</v>
      </c>
      <c r="J473" s="52" t="s">
        <v>485</v>
      </c>
      <c r="K473" s="47"/>
      <c r="L473" s="47"/>
      <c r="M473" s="47"/>
      <c r="O473" s="48" t="str">
        <f>IFERROR(INDEX(Utsläppsfaktorer!E:E,MATCH(CONCATENATE($J$1,$J$11,$J473),Utsläppsfaktorer!$A:$A,0)),"-")</f>
        <v>kg CO2e/SEK</v>
      </c>
      <c r="P473" s="48">
        <f>IFERROR(INDEX(Utsläppsfaktorer!F:F,MATCH(CONCATENATE($J$1,$J$11,$J473),Utsläppsfaktorer!$A:$A,0)),"-")</f>
        <v>0</v>
      </c>
      <c r="Q473" s="48">
        <f>IFERROR(INDEX(Utsläppsfaktorer!G:G,MATCH(CONCATENATE($J$1,$J$11,$J473),Utsläppsfaktorer!$A:$A,0)),"-")</f>
        <v>0</v>
      </c>
      <c r="R473" s="48">
        <f>IFERROR(INDEX(Utsläppsfaktorer!H:H,MATCH(CONCATENATE($J$1,$J$11,$J473),Utsläppsfaktorer!$A:$A,0)),"-")</f>
        <v>3.11451274179106E-2</v>
      </c>
      <c r="S473" s="47"/>
      <c r="T473" s="47"/>
      <c r="U473" s="47"/>
      <c r="V473" s="49" t="str">
        <f t="shared" si="62"/>
        <v/>
      </c>
      <c r="W473" s="48" t="s">
        <v>45</v>
      </c>
      <c r="X473" s="50" t="str">
        <f>Data!T464</f>
        <v>-</v>
      </c>
      <c r="Y473" s="50" t="str">
        <f>Data!U464</f>
        <v>-</v>
      </c>
      <c r="Z473" s="50" t="str">
        <f>Data!V464</f>
        <v>-</v>
      </c>
    </row>
    <row r="474" spans="1:26" ht="15" hidden="1" customHeight="1" outlineLevel="2">
      <c r="A474" s="46" t="s">
        <v>44</v>
      </c>
      <c r="B474" s="46">
        <f>INDEX('Listor_utökad spend'!$C$2:$C$7,MATCH('Input-inköpta varor o tjänster'!$K$13,LFUindelning,0))</f>
        <v>123</v>
      </c>
      <c r="C474" s="36">
        <f t="shared" si="57"/>
        <v>3</v>
      </c>
      <c r="D474" s="46" t="b">
        <f t="shared" si="58"/>
        <v>1</v>
      </c>
      <c r="E474" s="46" t="str">
        <f t="shared" si="56"/>
        <v>10</v>
      </c>
      <c r="F474" s="46" t="str">
        <f t="shared" si="59"/>
        <v>10.4</v>
      </c>
      <c r="G474" s="46" t="str">
        <f t="shared" si="60"/>
        <v>10.4.4</v>
      </c>
      <c r="I474" s="20">
        <f t="shared" si="61"/>
        <v>-1</v>
      </c>
      <c r="J474" s="52" t="s">
        <v>486</v>
      </c>
      <c r="K474" s="47"/>
      <c r="L474" s="47"/>
      <c r="M474" s="47"/>
      <c r="O474" s="48" t="str">
        <f>IFERROR(INDEX(Utsläppsfaktorer!E:E,MATCH(CONCATENATE($J$1,$J$11,$J474),Utsläppsfaktorer!$A:$A,0)),"-")</f>
        <v>kg CO2e/SEK</v>
      </c>
      <c r="P474" s="48">
        <f>IFERROR(INDEX(Utsläppsfaktorer!F:F,MATCH(CONCATENATE($J$1,$J$11,$J474),Utsläppsfaktorer!$A:$A,0)),"-")</f>
        <v>0</v>
      </c>
      <c r="Q474" s="48">
        <f>IFERROR(INDEX(Utsläppsfaktorer!G:G,MATCH(CONCATENATE($J$1,$J$11,$J474),Utsläppsfaktorer!$A:$A,0)),"-")</f>
        <v>0</v>
      </c>
      <c r="R474" s="48">
        <f>IFERROR(INDEX(Utsläppsfaktorer!H:H,MATCH(CONCATENATE($J$1,$J$11,$J474),Utsläppsfaktorer!$A:$A,0)),"-")</f>
        <v>2.9462008468872706E-2</v>
      </c>
      <c r="S474" s="47"/>
      <c r="T474" s="47"/>
      <c r="U474" s="47"/>
      <c r="V474" s="49" t="str">
        <f t="shared" si="62"/>
        <v/>
      </c>
      <c r="W474" s="48" t="s">
        <v>45</v>
      </c>
      <c r="X474" s="50" t="str">
        <f>Data!T465</f>
        <v>-</v>
      </c>
      <c r="Y474" s="50" t="str">
        <f>Data!U465</f>
        <v>-</v>
      </c>
      <c r="Z474" s="50" t="str">
        <f>Data!V465</f>
        <v>-</v>
      </c>
    </row>
    <row r="475" spans="1:26" ht="15" hidden="1" customHeight="1" outlineLevel="2">
      <c r="A475" s="46" t="s">
        <v>44</v>
      </c>
      <c r="B475" s="46">
        <f>INDEX('Listor_utökad spend'!$C$2:$C$7,MATCH('Input-inköpta varor o tjänster'!$K$13,LFUindelning,0))</f>
        <v>123</v>
      </c>
      <c r="C475" s="36">
        <f t="shared" si="57"/>
        <v>3</v>
      </c>
      <c r="D475" s="46" t="b">
        <f t="shared" si="58"/>
        <v>1</v>
      </c>
      <c r="E475" s="46" t="str">
        <f t="shared" si="56"/>
        <v>10</v>
      </c>
      <c r="F475" s="46" t="str">
        <f t="shared" si="59"/>
        <v>10.4</v>
      </c>
      <c r="G475" s="46" t="str">
        <f t="shared" si="60"/>
        <v>10.4.5</v>
      </c>
      <c r="I475" s="20">
        <f t="shared" si="61"/>
        <v>-1</v>
      </c>
      <c r="J475" s="52" t="s">
        <v>487</v>
      </c>
      <c r="K475" s="47"/>
      <c r="L475" s="47"/>
      <c r="M475" s="47"/>
      <c r="O475" s="48" t="str">
        <f>IFERROR(INDEX(Utsläppsfaktorer!E:E,MATCH(CONCATENATE($J$1,$J$11,$J475),Utsläppsfaktorer!$A:$A,0)),"-")</f>
        <v>kg CO2e/SEK</v>
      </c>
      <c r="P475" s="48">
        <f>IFERROR(INDEX(Utsläppsfaktorer!F:F,MATCH(CONCATENATE($J$1,$J$11,$J475),Utsläppsfaktorer!$A:$A,0)),"-")</f>
        <v>0</v>
      </c>
      <c r="Q475" s="48">
        <f>IFERROR(INDEX(Utsläppsfaktorer!G:G,MATCH(CONCATENATE($J$1,$J$11,$J475),Utsläppsfaktorer!$A:$A,0)),"-")</f>
        <v>0</v>
      </c>
      <c r="R475" s="48">
        <f>IFERROR(INDEX(Utsläppsfaktorer!H:H,MATCH(CONCATENATE($J$1,$J$11,$J475),Utsläppsfaktorer!$A:$A,0)),"-")</f>
        <v>4.8315033544299391E-2</v>
      </c>
      <c r="S475" s="47"/>
      <c r="T475" s="47"/>
      <c r="U475" s="47"/>
      <c r="V475" s="49" t="str">
        <f t="shared" si="62"/>
        <v/>
      </c>
      <c r="W475" s="48" t="s">
        <v>45</v>
      </c>
      <c r="X475" s="50" t="str">
        <f>Data!T466</f>
        <v>-</v>
      </c>
      <c r="Y475" s="50" t="str">
        <f>Data!U466</f>
        <v>-</v>
      </c>
      <c r="Z475" s="50" t="str">
        <f>Data!V466</f>
        <v>-</v>
      </c>
    </row>
    <row r="476" spans="1:26" ht="15" hidden="1" customHeight="1" outlineLevel="2">
      <c r="A476" s="46" t="s">
        <v>44</v>
      </c>
      <c r="B476" s="46">
        <f>INDEX('Listor_utökad spend'!$C$2:$C$7,MATCH('Input-inköpta varor o tjänster'!$K$13,LFUindelning,0))</f>
        <v>123</v>
      </c>
      <c r="C476" s="36">
        <f t="shared" si="57"/>
        <v>3</v>
      </c>
      <c r="D476" s="46" t="b">
        <f t="shared" si="58"/>
        <v>1</v>
      </c>
      <c r="E476" s="46" t="str">
        <f t="shared" si="56"/>
        <v>10</v>
      </c>
      <c r="F476" s="46" t="str">
        <f t="shared" si="59"/>
        <v>10.4</v>
      </c>
      <c r="G476" s="46" t="str">
        <f t="shared" si="60"/>
        <v>10.4.6</v>
      </c>
      <c r="I476" s="20">
        <f t="shared" si="61"/>
        <v>-1</v>
      </c>
      <c r="J476" s="52" t="s">
        <v>488</v>
      </c>
      <c r="K476" s="47"/>
      <c r="L476" s="47"/>
      <c r="M476" s="47"/>
      <c r="O476" s="48" t="str">
        <f>IFERROR(INDEX(Utsläppsfaktorer!E:E,MATCH(CONCATENATE($J$1,$J$11,$J476),Utsläppsfaktorer!$A:$A,0)),"-")</f>
        <v>kg CO2e/SEK</v>
      </c>
      <c r="P476" s="48">
        <f>IFERROR(INDEX(Utsläppsfaktorer!F:F,MATCH(CONCATENATE($J$1,$J$11,$J476),Utsläppsfaktorer!$A:$A,0)),"-")</f>
        <v>0</v>
      </c>
      <c r="Q476" s="48">
        <f>IFERROR(INDEX(Utsläppsfaktorer!G:G,MATCH(CONCATENATE($J$1,$J$11,$J476),Utsläppsfaktorer!$A:$A,0)),"-")</f>
        <v>0</v>
      </c>
      <c r="R476" s="48">
        <f>IFERROR(INDEX(Utsläppsfaktorer!H:H,MATCH(CONCATENATE($J$1,$J$11,$J476),Utsläppsfaktorer!$A:$A,0)),"-")</f>
        <v>2.9462008468872706E-2</v>
      </c>
      <c r="S476" s="47"/>
      <c r="T476" s="47"/>
      <c r="U476" s="47"/>
      <c r="V476" s="49" t="str">
        <f t="shared" si="62"/>
        <v/>
      </c>
      <c r="W476" s="48" t="s">
        <v>45</v>
      </c>
      <c r="X476" s="50" t="str">
        <f>Data!T467</f>
        <v>-</v>
      </c>
      <c r="Y476" s="50" t="str">
        <f>Data!U467</f>
        <v>-</v>
      </c>
      <c r="Z476" s="50" t="str">
        <f>Data!V467</f>
        <v>-</v>
      </c>
    </row>
    <row r="477" spans="1:26" ht="15" hidden="1" customHeight="1" outlineLevel="1">
      <c r="A477" s="46" t="s">
        <v>44</v>
      </c>
      <c r="B477" s="46"/>
      <c r="C477" s="36">
        <f t="shared" si="57"/>
        <v>0</v>
      </c>
      <c r="D477" s="46" t="b">
        <f t="shared" ref="D477" si="63">ISNUMBER(FIND(C477,B477))</f>
        <v>0</v>
      </c>
      <c r="E477" s="46" t="str">
        <f t="shared" ref="E477" si="64">LEFT(J477,1)</f>
        <v/>
      </c>
      <c r="F477" s="46" t="str">
        <f t="shared" ref="F477" si="65">IF(LEN(J477)-LEN(SUBSTITUTE(J477,".",""))&gt;=1,LEFT(J477,FIND(".",J477)+1),E477)</f>
        <v/>
      </c>
      <c r="G477" s="46" t="str">
        <f t="shared" ref="G477" si="66">IF(LEN(J477)-LEN(SUBSTITUTE(J477,".",""))&gt;=2,LEFT(J477,FIND(" ",J477)-1),F477)</f>
        <v/>
      </c>
      <c r="I477" s="38"/>
      <c r="J477" s="52"/>
      <c r="K477" s="47"/>
      <c r="L477" s="47"/>
      <c r="M477" s="47"/>
      <c r="O477" s="38"/>
      <c r="P477" s="38"/>
      <c r="Q477" s="38"/>
      <c r="R477" s="38"/>
      <c r="S477" s="38"/>
      <c r="T477" s="38"/>
      <c r="U477" s="38"/>
      <c r="V477" s="49" t="str">
        <f t="shared" si="62"/>
        <v/>
      </c>
      <c r="W477" s="48" t="s">
        <v>45</v>
      </c>
      <c r="X477" s="50" t="e">
        <f>Data!#REF!</f>
        <v>#REF!</v>
      </c>
      <c r="Y477" s="50" t="e">
        <f>Data!#REF!</f>
        <v>#REF!</v>
      </c>
      <c r="Z477" s="50" t="e">
        <f>Data!#REF!</f>
        <v>#REF!</v>
      </c>
    </row>
    <row r="478" spans="1:26" ht="15" customHeight="1" collapsed="1">
      <c r="C478" s="36">
        <f t="shared" si="57"/>
        <v>0</v>
      </c>
      <c r="D478" s="54"/>
      <c r="E478" s="10" t="str">
        <f t="shared" ref="E478" si="67">LEFT(J478,1)</f>
        <v/>
      </c>
      <c r="F478" s="46" t="str">
        <f t="shared" si="59"/>
        <v/>
      </c>
      <c r="I478" s="38"/>
      <c r="J478" s="38"/>
      <c r="K478" s="55"/>
      <c r="L478" s="38"/>
      <c r="M478" s="38"/>
      <c r="O478" s="38"/>
      <c r="P478" s="38"/>
      <c r="Q478" s="38"/>
      <c r="R478" s="38"/>
      <c r="S478" s="38"/>
      <c r="T478" s="38"/>
      <c r="U478" s="38"/>
      <c r="W478" s="38"/>
      <c r="X478" s="38"/>
      <c r="Y478" s="38"/>
    </row>
    <row r="479" spans="1:26" ht="15" customHeight="1">
      <c r="I479" s="15"/>
    </row>
  </sheetData>
  <sheetProtection sheet="1" formatRows="0" autoFilter="0" pivotTables="0"/>
  <mergeCells count="5">
    <mergeCell ref="J11:M11"/>
    <mergeCell ref="O11:U11"/>
    <mergeCell ref="W11:Z11"/>
    <mergeCell ref="L12:M12"/>
    <mergeCell ref="L13:M13"/>
  </mergeCells>
  <conditionalFormatting sqref="I6">
    <cfRule type="iconSet" priority="32">
      <iconSet iconSet="3Symbols" showValue="0">
        <cfvo type="percent" val="0"/>
        <cfvo type="num" val="0"/>
        <cfvo type="num" val="1"/>
      </iconSet>
    </cfRule>
  </conditionalFormatting>
  <conditionalFormatting sqref="I7">
    <cfRule type="iconSet" priority="31">
      <iconSet iconSet="3Symbols" showValue="0">
        <cfvo type="percent" val="0"/>
        <cfvo type="num" val="0"/>
        <cfvo type="num" val="1"/>
      </iconSet>
    </cfRule>
  </conditionalFormatting>
  <conditionalFormatting sqref="I11">
    <cfRule type="iconSet" priority="30">
      <iconSet iconSet="3Symbols" showValue="0">
        <cfvo type="percent" val="0"/>
        <cfvo type="num" val="0"/>
        <cfvo type="num" val="1"/>
      </iconSet>
    </cfRule>
  </conditionalFormatting>
  <conditionalFormatting sqref="I12:I13">
    <cfRule type="iconSet" priority="37">
      <iconSet iconSet="3Symbols" showValue="0">
        <cfvo type="percent" val="0"/>
        <cfvo type="num" val="0"/>
        <cfvo type="num" val="1"/>
      </iconSet>
    </cfRule>
  </conditionalFormatting>
  <conditionalFormatting sqref="I16:I476">
    <cfRule type="iconSet" priority="41">
      <iconSet iconSet="3Symbols" showValue="0">
        <cfvo type="percent" val="0"/>
        <cfvo type="num" val="0"/>
        <cfvo type="num" val="1"/>
      </iconSet>
    </cfRule>
  </conditionalFormatting>
  <conditionalFormatting sqref="I17">
    <cfRule type="iconSet" priority="29">
      <iconSet iconSet="3Symbols" showValue="0">
        <cfvo type="percent" val="0"/>
        <cfvo type="num" val="0"/>
        <cfvo type="num" val="1"/>
      </iconSet>
    </cfRule>
  </conditionalFormatting>
  <conditionalFormatting sqref="I19">
    <cfRule type="iconSet" priority="28">
      <iconSet iconSet="3Symbols" showValue="0">
        <cfvo type="percent" val="0"/>
        <cfvo type="num" val="0"/>
        <cfvo type="num" val="1"/>
      </iconSet>
    </cfRule>
  </conditionalFormatting>
  <conditionalFormatting sqref="I21">
    <cfRule type="iconSet" priority="27">
      <iconSet iconSet="3Symbols" showValue="0">
        <cfvo type="percent" val="0"/>
        <cfvo type="num" val="0"/>
        <cfvo type="num" val="1"/>
      </iconSet>
    </cfRule>
  </conditionalFormatting>
  <conditionalFormatting sqref="I23">
    <cfRule type="iconSet" priority="26">
      <iconSet iconSet="3Symbols" showValue="0">
        <cfvo type="percent" val="0"/>
        <cfvo type="num" val="0"/>
        <cfvo type="num" val="1"/>
      </iconSet>
    </cfRule>
  </conditionalFormatting>
  <conditionalFormatting sqref="I25">
    <cfRule type="iconSet" priority="25">
      <iconSet iconSet="3Symbols" showValue="0">
        <cfvo type="percent" val="0"/>
        <cfvo type="num" val="0"/>
        <cfvo type="num" val="1"/>
      </iconSet>
    </cfRule>
  </conditionalFormatting>
  <conditionalFormatting sqref="I26">
    <cfRule type="iconSet" priority="23">
      <iconSet iconSet="3Symbols" showValue="0">
        <cfvo type="percent" val="0"/>
        <cfvo type="num" val="0"/>
        <cfvo type="num" val="1"/>
      </iconSet>
    </cfRule>
  </conditionalFormatting>
  <conditionalFormatting sqref="I27">
    <cfRule type="iconSet" priority="24">
      <iconSet iconSet="3Symbols" showValue="0">
        <cfvo type="percent" val="0"/>
        <cfvo type="num" val="0"/>
        <cfvo type="num" val="1"/>
      </iconSet>
    </cfRule>
  </conditionalFormatting>
  <conditionalFormatting sqref="I30">
    <cfRule type="iconSet" priority="22">
      <iconSet iconSet="3Symbols" showValue="0">
        <cfvo type="percent" val="0"/>
        <cfvo type="num" val="0"/>
        <cfvo type="num" val="1"/>
      </iconSet>
    </cfRule>
  </conditionalFormatting>
  <conditionalFormatting sqref="I477 I478:J478">
    <cfRule type="expression" dxfId="25" priority="18">
      <formula>C477=1</formula>
    </cfRule>
    <cfRule type="expression" dxfId="24" priority="17">
      <formula>C477=0</formula>
    </cfRule>
    <cfRule type="expression" dxfId="23" priority="16">
      <formula>C477=2</formula>
    </cfRule>
  </conditionalFormatting>
  <conditionalFormatting sqref="J15:J477">
    <cfRule type="expression" dxfId="22" priority="9">
      <formula>C15=0</formula>
    </cfRule>
    <cfRule type="expression" dxfId="21" priority="34">
      <formula>C15=2</formula>
    </cfRule>
    <cfRule type="expression" dxfId="20" priority="35">
      <formula>C15=3</formula>
    </cfRule>
    <cfRule type="expression" dxfId="19" priority="36">
      <formula>C15=1</formula>
    </cfRule>
  </conditionalFormatting>
  <conditionalFormatting sqref="K15">
    <cfRule type="expression" dxfId="18" priority="21">
      <formula>"NOT(ISNUMBER(FIND($B21;$A21)"</formula>
    </cfRule>
  </conditionalFormatting>
  <conditionalFormatting sqref="K15:M15 K83:M83 K121:M121 K158:M158 K203:M203 K231:M231 K266:M266 K325:M325 K353:M353 K442:M442 K477:M477 L478:M478">
    <cfRule type="expression" dxfId="17" priority="38">
      <formula>F15=1</formula>
    </cfRule>
    <cfRule type="expression" dxfId="16" priority="39">
      <formula>F15=2</formula>
    </cfRule>
    <cfRule type="expression" dxfId="15" priority="40">
      <formula>F15=0</formula>
    </cfRule>
  </conditionalFormatting>
  <conditionalFormatting sqref="K15:M477">
    <cfRule type="expression" dxfId="14" priority="1">
      <formula>$C15=0</formula>
    </cfRule>
  </conditionalFormatting>
  <conditionalFormatting sqref="K16:M477">
    <cfRule type="expression" dxfId="13" priority="2">
      <formula>$D16=FALSE</formula>
    </cfRule>
  </conditionalFormatting>
  <conditionalFormatting sqref="O15:U476 W15:Z476">
    <cfRule type="expression" dxfId="12" priority="8">
      <formula>$C15=0</formula>
    </cfRule>
  </conditionalFormatting>
  <conditionalFormatting sqref="O477:U478">
    <cfRule type="expression" dxfId="11" priority="15">
      <formula>L477=1</formula>
    </cfRule>
    <cfRule type="expression" dxfId="10" priority="14">
      <formula>L477=0</formula>
    </cfRule>
    <cfRule type="expression" dxfId="9" priority="13">
      <formula>L477=2</formula>
    </cfRule>
  </conditionalFormatting>
  <conditionalFormatting sqref="S16:U476">
    <cfRule type="expression" dxfId="8" priority="20">
      <formula>$D16=FALSE</formula>
    </cfRule>
  </conditionalFormatting>
  <conditionalFormatting sqref="V16:V477">
    <cfRule type="notContainsBlanks" dxfId="7" priority="6">
      <formula>LEN(TRIM(V16))&gt;0</formula>
    </cfRule>
    <cfRule type="containsText" dxfId="6" priority="7" operator="containsText" text="De gula celerna till vänster får ej vara tomma, mata in ett bindestreck eller eget värde">
      <formula>NOT(ISERROR(SEARCH("De gula celerna till vänster får ej vara tomma, mata in ett bindestreck eller eget värde",V16)))</formula>
    </cfRule>
  </conditionalFormatting>
  <conditionalFormatting sqref="W478:Y478">
    <cfRule type="expression" dxfId="5" priority="10">
      <formula>T478=2</formula>
    </cfRule>
    <cfRule type="expression" dxfId="4" priority="11">
      <formula>T478=0</formula>
    </cfRule>
    <cfRule type="expression" dxfId="3" priority="12">
      <formula>T478=1</formula>
    </cfRule>
  </conditionalFormatting>
  <dataValidations count="3">
    <dataValidation type="list" allowBlank="1" showInputMessage="1" showErrorMessage="1" sqref="K13" xr:uid="{354F6621-C367-4542-B1FA-FCE707A57F64}">
      <formula1>LFUindelning</formula1>
    </dataValidation>
    <dataValidation type="list" allowBlank="1" showInputMessage="1" showErrorMessage="1" sqref="L443:L476 L16:L441" xr:uid="{C33CEF1B-ED3B-4DA3-8DA3-F3B8D41FDAF4}">
      <formula1>"Uppmätt,Estimerad"</formula1>
    </dataValidation>
    <dataValidation type="list" allowBlank="1" showInputMessage="1" showErrorMessage="1" sqref="K12" xr:uid="{8622F98D-7780-4353-A01F-7C8B99CC1B1F}">
      <formula1>"Ja,Ej relevant/Har inget att rapportera,Nej"</formula1>
    </dataValidation>
  </dataValidations>
  <hyperlinks>
    <hyperlink ref="I3" location="Start!A1" display="Tillbaka till start" xr:uid="{57760F88-7D72-4D85-AD19-9BD2AC520325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5FE9B-C213-4708-9FBD-69E30D36D38B}">
  <sheetPr codeName="Sheet3">
    <tabColor theme="1" tint="0.14999847407452621"/>
  </sheetPr>
  <dimension ref="A1:AF1048576"/>
  <sheetViews>
    <sheetView topLeftCell="V1" zoomScale="85" zoomScaleNormal="85" workbookViewId="0">
      <selection activeCell="F8" sqref="F8:F18"/>
    </sheetView>
  </sheetViews>
  <sheetFormatPr defaultRowHeight="14.5" zeroHeight="1"/>
  <cols>
    <col min="1" max="1" width="99.54296875" customWidth="1"/>
    <col min="2" max="2" width="21.7265625" customWidth="1"/>
    <col min="3" max="3" width="62.54296875" customWidth="1"/>
    <col min="4" max="4" width="35.26953125" customWidth="1"/>
    <col min="5" max="5" width="15" customWidth="1"/>
    <col min="6" max="6" width="23.26953125" style="60" bestFit="1" customWidth="1"/>
    <col min="7" max="7" width="34" bestFit="1" customWidth="1"/>
    <col min="8" max="8" width="29.26953125" bestFit="1" customWidth="1"/>
    <col min="9" max="9" width="29.26953125" customWidth="1"/>
    <col min="10" max="10" width="31.54296875" customWidth="1"/>
    <col min="11" max="13" width="29.26953125" customWidth="1"/>
    <col min="14" max="14" width="35.453125" customWidth="1"/>
    <col min="15" max="15" width="36.7265625" customWidth="1"/>
    <col min="16" max="16" width="36.54296875" customWidth="1"/>
    <col min="17" max="17" width="28.26953125" customWidth="1"/>
    <col min="18" max="18" width="31.26953125" customWidth="1"/>
    <col min="19" max="19" width="31.7265625" style="81" customWidth="1"/>
    <col min="20" max="20" width="20.7265625" customWidth="1"/>
    <col min="21" max="21" width="29.54296875" customWidth="1"/>
    <col min="22" max="27" width="20.26953125" customWidth="1"/>
    <col min="28" max="28" width="50.26953125" bestFit="1" customWidth="1"/>
    <col min="29" max="29" width="76.7265625" bestFit="1" customWidth="1"/>
    <col min="30" max="30" width="74.7265625" customWidth="1"/>
    <col min="31" max="31" width="32.7265625" customWidth="1"/>
  </cols>
  <sheetData>
    <row r="1" spans="1:32" s="57" customFormat="1" ht="29">
      <c r="A1" s="56" t="str">
        <f t="shared" ref="A1" si="0">TRIM(SUBSTITUTE(CONCATENATE(B1,C1,D1)," ",""))</f>
        <v>Kategori1Kategori2Parameter1(kolumnCiinmatningsflik)</v>
      </c>
      <c r="B1" s="57" t="s">
        <v>489</v>
      </c>
      <c r="C1" s="57" t="s">
        <v>490</v>
      </c>
      <c r="D1" s="57" t="s">
        <v>491</v>
      </c>
      <c r="E1" s="57" t="s">
        <v>34</v>
      </c>
      <c r="F1" s="57" t="s">
        <v>492</v>
      </c>
      <c r="G1" s="57" t="s">
        <v>493</v>
      </c>
      <c r="H1" s="57" t="s">
        <v>494</v>
      </c>
      <c r="J1" s="57" t="s">
        <v>495</v>
      </c>
      <c r="K1" s="57" t="s">
        <v>496</v>
      </c>
      <c r="L1" s="57" t="s">
        <v>497</v>
      </c>
      <c r="M1" s="57" t="s">
        <v>498</v>
      </c>
      <c r="N1" s="57" t="s">
        <v>499</v>
      </c>
      <c r="O1" s="57" t="s">
        <v>500</v>
      </c>
      <c r="P1" s="57" t="s">
        <v>501</v>
      </c>
      <c r="Q1" s="58" t="s">
        <v>502</v>
      </c>
      <c r="R1" s="58" t="s">
        <v>503</v>
      </c>
      <c r="S1" s="59" t="s">
        <v>504</v>
      </c>
      <c r="T1" s="58" t="s">
        <v>505</v>
      </c>
      <c r="U1" s="58" t="s">
        <v>506</v>
      </c>
      <c r="V1" s="58" t="s">
        <v>507</v>
      </c>
      <c r="W1" s="58" t="s">
        <v>1772</v>
      </c>
      <c r="X1" s="58" t="s">
        <v>508</v>
      </c>
      <c r="Y1" s="58" t="s">
        <v>509</v>
      </c>
      <c r="Z1" s="58" t="s">
        <v>510</v>
      </c>
      <c r="AA1" s="57" t="s">
        <v>511</v>
      </c>
      <c r="AB1" s="58" t="s">
        <v>512</v>
      </c>
      <c r="AC1" s="58" t="s">
        <v>513</v>
      </c>
      <c r="AD1" s="58" t="s">
        <v>514</v>
      </c>
      <c r="AE1" s="58" t="s">
        <v>515</v>
      </c>
    </row>
    <row r="2" spans="1:32" s="65" customFormat="1">
      <c r="A2" s="65" t="str">
        <f t="shared" ref="A2:A28" si="1">TRIM(SUBSTITUTE(CONCATENATE(B2,C2,D2)," ",""))</f>
        <v/>
      </c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7"/>
      <c r="T2" s="76"/>
      <c r="U2" s="76"/>
      <c r="V2" s="76"/>
      <c r="W2" s="76"/>
      <c r="X2" s="66"/>
      <c r="Y2" s="66"/>
      <c r="Z2" s="66"/>
      <c r="AB2" s="66"/>
      <c r="AC2" s="66"/>
      <c r="AD2" s="66"/>
      <c r="AE2" s="66"/>
    </row>
    <row r="3" spans="1:32">
      <c r="A3" t="str">
        <f t="shared" si="1"/>
        <v>InköpAvVarorInköptaprodukterochtjänster-utökadberäkningHarnirapporteratallinformationidennakategori?</v>
      </c>
      <c r="B3" t="s">
        <v>12</v>
      </c>
      <c r="C3" t="str">
        <f>'Input-inköpta varor o tjänster'!$J$11</f>
        <v>Inköpta produkter och tjänster - utökad beräkning</v>
      </c>
      <c r="D3" t="str">
        <f>'Input-inköpta varor o tjänster'!J12</f>
        <v>Har ni rapporterat all information i denna kategori?</v>
      </c>
      <c r="E3" t="str">
        <f>'Input-inköpta varor o tjänster'!K12</f>
        <v>Ja</v>
      </c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1"/>
      <c r="T3" s="74">
        <f t="shared" ref="T3:V66" si="2">IFERROR($F3*Q3,"-")</f>
        <v>0</v>
      </c>
      <c r="U3" s="74">
        <f t="shared" si="2"/>
        <v>0</v>
      </c>
      <c r="V3" s="74">
        <f t="shared" si="2"/>
        <v>0</v>
      </c>
      <c r="W3" s="74"/>
      <c r="X3" s="60"/>
      <c r="Y3" s="60"/>
      <c r="Z3" s="60"/>
      <c r="AB3" s="62"/>
      <c r="AC3" s="62"/>
      <c r="AD3" s="62"/>
      <c r="AE3" s="62"/>
    </row>
    <row r="4" spans="1:32">
      <c r="A4" t="str">
        <f t="shared" si="1"/>
        <v>InköpAvVarorInköptaprodukterochtjänster-utökadberäkningJagmatarindatapådennaellerdessanivårerenlightLFU:skategoriträd:</v>
      </c>
      <c r="B4" t="s">
        <v>12</v>
      </c>
      <c r="C4" t="str">
        <f>'Input-inköpta varor o tjänster'!$J$11</f>
        <v>Inköpta produkter och tjänster - utökad beräkning</v>
      </c>
      <c r="D4" t="str">
        <f>'Input-inköpta varor o tjänster'!J13</f>
        <v>Jag matar in data på denna eller dessa nivårer enlight LFU:s kategoriträd:</v>
      </c>
      <c r="E4" t="str">
        <f>'Input-inköpta varor o tjänster'!K13</f>
        <v>Nivå 1, 2 och 3</v>
      </c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74">
        <f t="shared" si="2"/>
        <v>0</v>
      </c>
      <c r="U4" s="74">
        <f t="shared" si="2"/>
        <v>0</v>
      </c>
      <c r="V4" s="74">
        <f t="shared" si="2"/>
        <v>0</v>
      </c>
      <c r="W4" s="74"/>
      <c r="X4" s="60"/>
      <c r="Y4" s="60"/>
      <c r="Z4" s="60"/>
      <c r="AB4" s="62"/>
      <c r="AC4" s="62"/>
      <c r="AD4" s="62"/>
      <c r="AE4" s="62"/>
    </row>
    <row r="5" spans="1:32">
      <c r="A5" t="str">
        <f t="shared" si="1"/>
        <v>InköpAvVarorInköptaprodukterochtjänster-utökadberäkningParameter</v>
      </c>
      <c r="B5" t="s">
        <v>12</v>
      </c>
      <c r="C5" t="str">
        <f>'Input-inköpta varor o tjänster'!$J$11</f>
        <v>Inköpta produkter och tjänster - utökad beräkning</v>
      </c>
      <c r="D5" t="str">
        <f>'Input-inköpta varor o tjänster'!J14</f>
        <v>Parameter</v>
      </c>
      <c r="E5" t="s">
        <v>516</v>
      </c>
      <c r="F5" s="77" t="str">
        <f>'Input-inköpta varor o tjänster'!K14</f>
        <v>Värde (SEK)</v>
      </c>
      <c r="G5" s="77" t="str">
        <f>'Input-inköpta varor o tjänster'!L14</f>
        <v>Uppmätt eller estimerad?</v>
      </c>
      <c r="H5" s="77" t="str">
        <f>'Input-inköpta varor o tjänster'!M14</f>
        <v>Kommentar</v>
      </c>
      <c r="I5" s="77">
        <f>'Input-inköpta varor o tjänster'!N14</f>
        <v>0</v>
      </c>
      <c r="J5" s="77" t="str">
        <f>'Input-inköpta varor o tjänster'!O14</f>
        <v>Enhet</v>
      </c>
      <c r="K5" s="77" t="str">
        <f>'Input-inköpta varor o tjänster'!P14</f>
        <v>Standardfaktor, 
Scope 1</v>
      </c>
      <c r="L5" s="77" t="str">
        <f>'Input-inköpta varor o tjänster'!Q14</f>
        <v>Standardfaktor, 
Scope 2</v>
      </c>
      <c r="M5" s="78" t="str">
        <f>'Input-inköpta varor o tjänster'!R14</f>
        <v>Standardfaktor, 
Scope 3</v>
      </c>
      <c r="N5" s="78" t="str">
        <f>'Input-inköpta varor o tjänster'!S14</f>
        <v>Egen faktor, 
Scope 1</v>
      </c>
      <c r="O5" s="78" t="str">
        <f>'Input-inköpta varor o tjänster'!T14</f>
        <v>Egen faktor, 
Scope 2</v>
      </c>
      <c r="P5" s="78" t="str">
        <f>'Input-inköpta varor o tjänster'!U14</f>
        <v>Egen faktor, 
Scope 3</v>
      </c>
      <c r="Q5" s="60" t="str">
        <f t="shared" ref="Q5:S68" si="3">IF(OR($F5=0,$F5="Ja",$F5="Ej relevant/Har inget att rapportera",$F5="Nej"),"-",IF(ISNUMBER(N5),N5,K5))</f>
        <v>Standardfaktor, 
Scope 1</v>
      </c>
      <c r="R5" s="60" t="str">
        <f t="shared" si="3"/>
        <v>Standardfaktor, 
Scope 2</v>
      </c>
      <c r="S5" s="61" t="str">
        <f t="shared" si="3"/>
        <v>Standardfaktor, 
Scope 3</v>
      </c>
      <c r="T5" s="72" t="str">
        <f t="shared" si="2"/>
        <v>-</v>
      </c>
      <c r="U5" s="72" t="str">
        <f t="shared" si="2"/>
        <v>-</v>
      </c>
      <c r="V5" s="72" t="str">
        <f t="shared" si="2"/>
        <v>-</v>
      </c>
      <c r="W5" s="72"/>
      <c r="X5" s="72" t="str">
        <f t="shared" ref="X5:X68" si="4">IFERROR($F5*Q5/10^3,"-")</f>
        <v>-</v>
      </c>
      <c r="Y5" s="72" t="str">
        <f t="shared" ref="Y5:Y68" si="5">IFERROR($F5*R5/10^3,"-")</f>
        <v>-</v>
      </c>
      <c r="Z5" s="72" t="str">
        <f t="shared" ref="Z5:Z68" si="6">IFERROR($F5*S5/10^3,"-")</f>
        <v>-</v>
      </c>
      <c r="AA5" s="72">
        <f>IFERROR(SUM(X5:Z5),"-")</f>
        <v>0</v>
      </c>
      <c r="AB5" s="62"/>
      <c r="AC5" s="62"/>
      <c r="AD5" s="62"/>
      <c r="AE5" s="62"/>
    </row>
    <row r="6" spans="1:32" s="68" customFormat="1">
      <c r="A6" s="68" t="str">
        <f t="shared" si="1"/>
        <v>InköpAvVarorInköptaprodukterochtjänster-utökadberäkning0</v>
      </c>
      <c r="B6" s="68" t="s">
        <v>12</v>
      </c>
      <c r="C6" s="68" t="str">
        <f>'Input-inköpta varor o tjänster'!$J$11</f>
        <v>Inköpta produkter och tjänster - utökad beräkning</v>
      </c>
      <c r="D6" s="68">
        <f>'Input-inköpta varor o tjänster'!J15</f>
        <v>0</v>
      </c>
      <c r="E6" s="68" t="s">
        <v>516</v>
      </c>
      <c r="F6" s="79">
        <f>'Input-inköpta varor o tjänster'!K15</f>
        <v>0</v>
      </c>
      <c r="G6" s="79">
        <f>'Input-inköpta varor o tjänster'!L15</f>
        <v>0</v>
      </c>
      <c r="H6" s="79">
        <f>'Input-inköpta varor o tjänster'!M15</f>
        <v>0</v>
      </c>
      <c r="I6" s="79">
        <f>'Input-inköpta varor o tjänster'!N15</f>
        <v>0</v>
      </c>
      <c r="J6" s="79">
        <f>'Input-inköpta varor o tjänster'!O15</f>
        <v>0</v>
      </c>
      <c r="K6" s="79">
        <f>'Input-inköpta varor o tjänster'!P15</f>
        <v>0</v>
      </c>
      <c r="L6" s="79">
        <f>'Input-inköpta varor o tjänster'!Q15</f>
        <v>0</v>
      </c>
      <c r="M6" s="80">
        <f>'Input-inköpta varor o tjänster'!R15</f>
        <v>0</v>
      </c>
      <c r="N6" s="80">
        <f>'Input-inköpta varor o tjänster'!S15</f>
        <v>0</v>
      </c>
      <c r="O6" s="80">
        <f>'Input-inköpta varor o tjänster'!T15</f>
        <v>0</v>
      </c>
      <c r="P6" s="80">
        <f>'Input-inköpta varor o tjänster'!U15</f>
        <v>0</v>
      </c>
      <c r="Q6" s="69" t="str">
        <f t="shared" si="3"/>
        <v>-</v>
      </c>
      <c r="R6" s="69" t="str">
        <f t="shared" si="3"/>
        <v>-</v>
      </c>
      <c r="S6" s="70" t="str">
        <f t="shared" si="3"/>
        <v>-</v>
      </c>
      <c r="T6" s="75" t="str">
        <f t="shared" si="2"/>
        <v>-</v>
      </c>
      <c r="U6" s="75" t="str">
        <f t="shared" si="2"/>
        <v>-</v>
      </c>
      <c r="V6" s="75" t="str">
        <f t="shared" si="2"/>
        <v>-</v>
      </c>
      <c r="W6" s="75"/>
      <c r="X6" s="69" t="str">
        <f t="shared" si="4"/>
        <v>-</v>
      </c>
      <c r="Y6" s="69" t="str">
        <f t="shared" si="5"/>
        <v>-</v>
      </c>
      <c r="Z6" s="69" t="str">
        <f t="shared" si="6"/>
        <v>-</v>
      </c>
      <c r="AA6" s="69">
        <f>IFERROR(SUM(X6:Z6),"-")</f>
        <v>0</v>
      </c>
      <c r="AB6" s="71"/>
      <c r="AC6" s="71"/>
      <c r="AD6" s="71"/>
      <c r="AE6" s="71"/>
    </row>
    <row r="7" spans="1:32">
      <c r="A7" t="str">
        <f t="shared" si="1"/>
        <v>InköpAvVarorInköptaprodukterochtjänster-utökadberäkning1Övergripandematerialochtjänster</v>
      </c>
      <c r="B7" t="s">
        <v>12</v>
      </c>
      <c r="C7" t="str">
        <f>'Input-inköpta varor o tjänster'!$J$11</f>
        <v>Inköpta produkter och tjänster - utökad beräkning</v>
      </c>
      <c r="D7" t="str">
        <f>'Input-inköpta varor o tjänster'!J16</f>
        <v>1 Övergripande material och tjänster</v>
      </c>
      <c r="E7" t="s">
        <v>516</v>
      </c>
      <c r="F7" s="77">
        <f>'Input-inköpta varor o tjänster'!K16</f>
        <v>0</v>
      </c>
      <c r="G7" s="77">
        <f>'Input-inköpta varor o tjänster'!L16</f>
        <v>0</v>
      </c>
      <c r="H7" s="77">
        <f>'Input-inköpta varor o tjänster'!M16</f>
        <v>0</v>
      </c>
      <c r="I7" s="77">
        <f>'Input-inköpta varor o tjänster'!N16</f>
        <v>0</v>
      </c>
      <c r="J7" s="77" t="str">
        <f>'Input-inköpta varor o tjänster'!O16</f>
        <v>kg CO2e/SEK</v>
      </c>
      <c r="K7" s="77">
        <f>'Input-inköpta varor o tjänster'!P16</f>
        <v>0</v>
      </c>
      <c r="L7" s="77">
        <f>'Input-inköpta varor o tjänster'!Q16</f>
        <v>0</v>
      </c>
      <c r="M7" s="78">
        <f>'Input-inköpta varor o tjänster'!R16</f>
        <v>1.7605891197737839E-2</v>
      </c>
      <c r="N7" s="60" t="str">
        <f>IF(ISNUMBER('Input-inköpta varor o tjänster'!S16),'Input-inköpta varor o tjänster'!S16,"-")</f>
        <v>-</v>
      </c>
      <c r="O7" s="60" t="str">
        <f>IF(ISNUMBER('Input-inköpta varor o tjänster'!T16),'Input-inköpta varor o tjänster'!T16,"-")</f>
        <v>-</v>
      </c>
      <c r="P7" s="60" t="str">
        <f>IF(ISNUMBER('Input-inköpta varor o tjänster'!U16),'Input-inköpta varor o tjänster'!U16,"-")</f>
        <v>-</v>
      </c>
      <c r="Q7" s="60" t="str">
        <f t="shared" si="3"/>
        <v>-</v>
      </c>
      <c r="R7" s="60" t="str">
        <f t="shared" si="3"/>
        <v>-</v>
      </c>
      <c r="S7" s="61" t="str">
        <f t="shared" si="3"/>
        <v>-</v>
      </c>
      <c r="T7" s="72" t="str">
        <f t="shared" si="2"/>
        <v>-</v>
      </c>
      <c r="U7" s="72" t="str">
        <f t="shared" si="2"/>
        <v>-</v>
      </c>
      <c r="V7" s="72" t="str">
        <f t="shared" si="2"/>
        <v>-</v>
      </c>
      <c r="W7" s="72">
        <f>F7/10^6</f>
        <v>0</v>
      </c>
      <c r="X7" s="72" t="str">
        <f t="shared" si="4"/>
        <v>-</v>
      </c>
      <c r="Y7" s="72" t="str">
        <f t="shared" si="5"/>
        <v>-</v>
      </c>
      <c r="Z7" s="72" t="str">
        <f t="shared" si="6"/>
        <v>-</v>
      </c>
      <c r="AA7" s="72">
        <f>IFERROR(SUM(X7:Z7),"-")</f>
        <v>0</v>
      </c>
      <c r="AB7" s="60" t="str">
        <f>IFERROR(INDEX('Listor_utökad spend'!D:D,MATCH(VALUE('Input-inköpta varor o tjänster'!E16),'Listor_utökad spend'!E:E,0)),0)</f>
        <v>1 Övergripande material och tjänster</v>
      </c>
      <c r="AC7" s="60" t="str">
        <f>IFERROR(INDEX('Listor_utökad spend'!F:F,MATCH(('Input-inköpta varor o tjänster'!F16),'Listor_utökad spend'!G:G,0)),AB7)</f>
        <v>1 Övergripande material och tjänster</v>
      </c>
      <c r="AD7" s="60" t="str">
        <f>IFERROR(INDEX('Listor_utökad spend'!H:H,MATCH(('Input-inköpta varor o tjänster'!G16),'Listor_utökad spend'!I:I,0)),AC7)</f>
        <v>1 Övergripande material och tjänster</v>
      </c>
      <c r="AE7" s="62"/>
    </row>
    <row r="8" spans="1:32">
      <c r="A8" t="str">
        <f t="shared" si="1"/>
        <v>InköpAvVarorInköptaprodukterochtjänster-utökadberäkning1.1Finansiellatjänster</v>
      </c>
      <c r="B8" t="s">
        <v>12</v>
      </c>
      <c r="C8" t="str">
        <f>'Input-inköpta varor o tjänster'!$J$11</f>
        <v>Inköpta produkter och tjänster - utökad beräkning</v>
      </c>
      <c r="D8" t="str">
        <f>'Input-inköpta varor o tjänster'!J17</f>
        <v>1.1 Finansiella tjänster</v>
      </c>
      <c r="E8" t="s">
        <v>516</v>
      </c>
      <c r="F8" s="77">
        <f>'Input-inköpta varor o tjänster'!K17</f>
        <v>0</v>
      </c>
      <c r="G8" s="77">
        <f>'Input-inköpta varor o tjänster'!L17</f>
        <v>0</v>
      </c>
      <c r="H8" s="77">
        <f>'Input-inköpta varor o tjänster'!M17</f>
        <v>0</v>
      </c>
      <c r="I8" s="77">
        <f>'Input-inköpta varor o tjänster'!N17</f>
        <v>0</v>
      </c>
      <c r="J8" s="77" t="str">
        <f>'Input-inköpta varor o tjänster'!O17</f>
        <v>kg CO2e/SEK</v>
      </c>
      <c r="K8" s="77">
        <f>'Input-inköpta varor o tjänster'!P17</f>
        <v>0</v>
      </c>
      <c r="L8" s="77">
        <f>'Input-inköpta varor o tjänster'!Q17</f>
        <v>0</v>
      </c>
      <c r="M8" s="78">
        <f>'Input-inköpta varor o tjänster'!R17</f>
        <v>4.6432855753704219E-3</v>
      </c>
      <c r="N8" s="78" t="str">
        <f>IF(ISNUMBER('Input-inköpta varor o tjänster'!S17),'Input-inköpta varor o tjänster'!S17,"-")</f>
        <v>-</v>
      </c>
      <c r="O8" s="78" t="str">
        <f>IF(ISNUMBER('Input-inköpta varor o tjänster'!T17),'Input-inköpta varor o tjänster'!T17,"-")</f>
        <v>-</v>
      </c>
      <c r="P8" s="78" t="str">
        <f>IF(ISNUMBER('Input-inköpta varor o tjänster'!U17),'Input-inköpta varor o tjänster'!U17,"-")</f>
        <v>-</v>
      </c>
      <c r="Q8" s="60" t="str">
        <f t="shared" si="3"/>
        <v>-</v>
      </c>
      <c r="R8" s="60" t="str">
        <f t="shared" si="3"/>
        <v>-</v>
      </c>
      <c r="S8" s="61" t="str">
        <f t="shared" si="3"/>
        <v>-</v>
      </c>
      <c r="T8" s="72" t="str">
        <f t="shared" si="2"/>
        <v>-</v>
      </c>
      <c r="U8" s="72" t="str">
        <f t="shared" si="2"/>
        <v>-</v>
      </c>
      <c r="V8" s="72" t="str">
        <f t="shared" si="2"/>
        <v>-</v>
      </c>
      <c r="W8" s="72">
        <f t="shared" ref="W8:W71" si="7">F8/10^6</f>
        <v>0</v>
      </c>
      <c r="X8" s="72" t="str">
        <f t="shared" si="4"/>
        <v>-</v>
      </c>
      <c r="Y8" s="72" t="str">
        <f t="shared" si="5"/>
        <v>-</v>
      </c>
      <c r="Z8" s="72" t="str">
        <f t="shared" si="6"/>
        <v>-</v>
      </c>
      <c r="AA8" s="72">
        <f t="shared" ref="AA8:AA71" si="8">IFERROR(SUM(X8:Z8),"-")</f>
        <v>0</v>
      </c>
      <c r="AB8" s="60" t="str">
        <f>IFERROR(INDEX('Listor_utökad spend'!D:D,MATCH(VALUE('Input-inköpta varor o tjänster'!E17),'Listor_utökad spend'!E:E,0)),0)</f>
        <v>1 Övergripande material och tjänster</v>
      </c>
      <c r="AC8" s="60" t="str">
        <f>IFERROR(INDEX('Listor_utökad spend'!F:F,MATCH(('Input-inköpta varor o tjänster'!F17),'Listor_utökad spend'!G:G,0)),AB8)</f>
        <v>1.1 Finansiella tjänster</v>
      </c>
      <c r="AD8" s="60" t="str">
        <f>IFERROR(INDEX('Listor_utökad spend'!H:H,MATCH(('Input-inköpta varor o tjänster'!G17),'Listor_utökad spend'!I:I,0)),AC8)</f>
        <v>1.1 Finansiella tjänster</v>
      </c>
      <c r="AE8" s="62"/>
    </row>
    <row r="9" spans="1:32">
      <c r="A9" t="str">
        <f t="shared" si="1"/>
        <v>InköpAvVarorInköptaprodukterochtjänster-utökadberäkning1.1.1Banktjänster</v>
      </c>
      <c r="B9" t="s">
        <v>12</v>
      </c>
      <c r="C9" t="str">
        <f>'Input-inköpta varor o tjänster'!$J$11</f>
        <v>Inköpta produkter och tjänster - utökad beräkning</v>
      </c>
      <c r="D9" t="str">
        <f>'Input-inköpta varor o tjänster'!J18</f>
        <v>1.1.1 Banktjänster</v>
      </c>
      <c r="E9" t="s">
        <v>516</v>
      </c>
      <c r="F9" s="77">
        <f>'Input-inköpta varor o tjänster'!K18</f>
        <v>0</v>
      </c>
      <c r="G9" s="77">
        <f>'Input-inköpta varor o tjänster'!L18</f>
        <v>0</v>
      </c>
      <c r="H9" s="77">
        <f>'Input-inköpta varor o tjänster'!M18</f>
        <v>0</v>
      </c>
      <c r="I9" s="77">
        <f>'Input-inköpta varor o tjänster'!N18</f>
        <v>0</v>
      </c>
      <c r="J9" s="77" t="str">
        <f>'Input-inköpta varor o tjänster'!O18</f>
        <v>kg CO2e/SEK</v>
      </c>
      <c r="K9" s="77">
        <f>'Input-inköpta varor o tjänster'!P18</f>
        <v>0</v>
      </c>
      <c r="L9" s="77">
        <f>'Input-inköpta varor o tjänster'!Q18</f>
        <v>0</v>
      </c>
      <c r="M9" s="78">
        <f>'Input-inköpta varor o tjänster'!R18</f>
        <v>3.935158338233353E-3</v>
      </c>
      <c r="N9" s="78" t="str">
        <f>IF(ISNUMBER('Input-inköpta varor o tjänster'!S18),'Input-inköpta varor o tjänster'!S18,"-")</f>
        <v>-</v>
      </c>
      <c r="O9" s="78" t="str">
        <f>IF(ISNUMBER('Input-inköpta varor o tjänster'!T18),'Input-inköpta varor o tjänster'!T18,"-")</f>
        <v>-</v>
      </c>
      <c r="P9" s="78" t="str">
        <f>IF(ISNUMBER('Input-inköpta varor o tjänster'!U18),'Input-inköpta varor o tjänster'!U18,"-")</f>
        <v>-</v>
      </c>
      <c r="Q9" s="60" t="str">
        <f t="shared" si="3"/>
        <v>-</v>
      </c>
      <c r="R9" s="60" t="str">
        <f t="shared" si="3"/>
        <v>-</v>
      </c>
      <c r="S9" s="61" t="str">
        <f t="shared" si="3"/>
        <v>-</v>
      </c>
      <c r="T9" s="72" t="str">
        <f t="shared" si="2"/>
        <v>-</v>
      </c>
      <c r="U9" s="72" t="str">
        <f t="shared" si="2"/>
        <v>-</v>
      </c>
      <c r="V9" s="72" t="str">
        <f t="shared" si="2"/>
        <v>-</v>
      </c>
      <c r="W9" s="72">
        <f t="shared" si="7"/>
        <v>0</v>
      </c>
      <c r="X9" s="72" t="str">
        <f t="shared" si="4"/>
        <v>-</v>
      </c>
      <c r="Y9" s="72" t="str">
        <f t="shared" si="5"/>
        <v>-</v>
      </c>
      <c r="Z9" s="72" t="str">
        <f t="shared" si="6"/>
        <v>-</v>
      </c>
      <c r="AA9" s="72">
        <f t="shared" si="8"/>
        <v>0</v>
      </c>
      <c r="AB9" s="60" t="str">
        <f>IFERROR(INDEX('Listor_utökad spend'!D:D,MATCH(VALUE('Input-inköpta varor o tjänster'!E18),'Listor_utökad spend'!E:E,0)),0)</f>
        <v>1 Övergripande material och tjänster</v>
      </c>
      <c r="AC9" s="60" t="str">
        <f>IFERROR(INDEX('Listor_utökad spend'!F:F,MATCH(('Input-inköpta varor o tjänster'!F18),'Listor_utökad spend'!G:G,0)),AB9)</f>
        <v>1.1 Finansiella tjänster</v>
      </c>
      <c r="AD9" s="60" t="str">
        <f>IFERROR(INDEX('Listor_utökad spend'!H:H,MATCH(('Input-inköpta varor o tjänster'!G18),'Listor_utökad spend'!I:I,0)),AC9)</f>
        <v>1.1.1. Banktjänster</v>
      </c>
      <c r="AE9" s="62"/>
    </row>
    <row r="10" spans="1:32">
      <c r="A10" t="str">
        <f t="shared" si="1"/>
        <v>InköpAvVarorInköptaprodukterochtjänster-utökadberäkning1.1.2Betalkort</v>
      </c>
      <c r="B10" t="s">
        <v>12</v>
      </c>
      <c r="C10" t="str">
        <f>'Input-inköpta varor o tjänster'!$J$11</f>
        <v>Inköpta produkter och tjänster - utökad beräkning</v>
      </c>
      <c r="D10" t="str">
        <f>'Input-inköpta varor o tjänster'!J19</f>
        <v>1.1.2 Betalkort</v>
      </c>
      <c r="E10" t="s">
        <v>516</v>
      </c>
      <c r="F10" s="77">
        <f>'Input-inköpta varor o tjänster'!K19</f>
        <v>0</v>
      </c>
      <c r="G10" s="77">
        <f>'Input-inköpta varor o tjänster'!L19</f>
        <v>0</v>
      </c>
      <c r="H10" s="77">
        <f>'Input-inköpta varor o tjänster'!M19</f>
        <v>0</v>
      </c>
      <c r="I10" s="77">
        <f>'Input-inköpta varor o tjänster'!N19</f>
        <v>0</v>
      </c>
      <c r="J10" s="77" t="str">
        <f>'Input-inköpta varor o tjänster'!O19</f>
        <v>kg CO2e/SEK</v>
      </c>
      <c r="K10" s="77">
        <f>'Input-inköpta varor o tjänster'!P19</f>
        <v>0</v>
      </c>
      <c r="L10" s="77">
        <f>'Input-inköpta varor o tjänster'!Q19</f>
        <v>0</v>
      </c>
      <c r="M10" s="78">
        <f>'Input-inköpta varor o tjänster'!R19</f>
        <v>6.6825588253832174E-3</v>
      </c>
      <c r="N10" s="78" t="str">
        <f>IF(ISNUMBER('Input-inköpta varor o tjänster'!S19),'Input-inköpta varor o tjänster'!S19,"-")</f>
        <v>-</v>
      </c>
      <c r="O10" s="78" t="str">
        <f>IF(ISNUMBER('Input-inköpta varor o tjänster'!T19),'Input-inköpta varor o tjänster'!T19,"-")</f>
        <v>-</v>
      </c>
      <c r="P10" s="78" t="str">
        <f>IF(ISNUMBER('Input-inköpta varor o tjänster'!U19),'Input-inköpta varor o tjänster'!U19,"-")</f>
        <v>-</v>
      </c>
      <c r="Q10" s="60" t="str">
        <f t="shared" si="3"/>
        <v>-</v>
      </c>
      <c r="R10" s="60" t="str">
        <f t="shared" si="3"/>
        <v>-</v>
      </c>
      <c r="S10" s="61" t="str">
        <f t="shared" si="3"/>
        <v>-</v>
      </c>
      <c r="T10" s="72" t="str">
        <f t="shared" si="2"/>
        <v>-</v>
      </c>
      <c r="U10" s="72" t="str">
        <f t="shared" si="2"/>
        <v>-</v>
      </c>
      <c r="V10" s="72" t="str">
        <f t="shared" si="2"/>
        <v>-</v>
      </c>
      <c r="W10" s="72">
        <f t="shared" si="7"/>
        <v>0</v>
      </c>
      <c r="X10" s="72" t="str">
        <f t="shared" si="4"/>
        <v>-</v>
      </c>
      <c r="Y10" s="72" t="str">
        <f t="shared" si="5"/>
        <v>-</v>
      </c>
      <c r="Z10" s="72" t="str">
        <f t="shared" si="6"/>
        <v>-</v>
      </c>
      <c r="AA10" s="72">
        <f t="shared" si="8"/>
        <v>0</v>
      </c>
      <c r="AB10" s="60" t="str">
        <f>IFERROR(INDEX('Listor_utökad spend'!D:D,MATCH(VALUE('Input-inköpta varor o tjänster'!E19),'Listor_utökad spend'!E:E,0)),0)</f>
        <v>1 Övergripande material och tjänster</v>
      </c>
      <c r="AC10" s="60" t="str">
        <f>IFERROR(INDEX('Listor_utökad spend'!F:F,MATCH(('Input-inköpta varor o tjänster'!F19),'Listor_utökad spend'!G:G,0)),AB10)</f>
        <v>1.1 Finansiella tjänster</v>
      </c>
      <c r="AD10" s="60" t="str">
        <f>IFERROR(INDEX('Listor_utökad spend'!H:H,MATCH(('Input-inköpta varor o tjänster'!G19),'Listor_utökad spend'!I:I,0)),AC10)</f>
        <v>1.1.2. Betalkort</v>
      </c>
      <c r="AE10" s="62"/>
    </row>
    <row r="11" spans="1:32">
      <c r="A11" t="str">
        <f t="shared" si="1"/>
        <v>InköpAvVarorInköptaprodukterochtjänster-utökadberäkning1.1.3Betalterminaler</v>
      </c>
      <c r="B11" t="s">
        <v>12</v>
      </c>
      <c r="C11" t="str">
        <f>'Input-inköpta varor o tjänster'!$J$11</f>
        <v>Inköpta produkter och tjänster - utökad beräkning</v>
      </c>
      <c r="D11" t="str">
        <f>'Input-inköpta varor o tjänster'!J20</f>
        <v>1.1.3 Betalterminaler</v>
      </c>
      <c r="E11" t="s">
        <v>516</v>
      </c>
      <c r="F11" s="77">
        <f>'Input-inköpta varor o tjänster'!K20</f>
        <v>0</v>
      </c>
      <c r="G11" s="77">
        <f>'Input-inköpta varor o tjänster'!L20</f>
        <v>0</v>
      </c>
      <c r="H11" s="77">
        <f>'Input-inköpta varor o tjänster'!M20</f>
        <v>0</v>
      </c>
      <c r="I11" s="77">
        <f>'Input-inköpta varor o tjänster'!N20</f>
        <v>0</v>
      </c>
      <c r="J11" s="77" t="str">
        <f>'Input-inköpta varor o tjänster'!O20</f>
        <v>kg CO2e/SEK</v>
      </c>
      <c r="K11" s="77">
        <f>'Input-inköpta varor o tjänster'!P20</f>
        <v>0</v>
      </c>
      <c r="L11" s="77">
        <f>'Input-inköpta varor o tjänster'!Q20</f>
        <v>0</v>
      </c>
      <c r="M11" s="78">
        <f>'Input-inköpta varor o tjänster'!R20</f>
        <v>6.6825588253832174E-3</v>
      </c>
      <c r="N11" s="78" t="str">
        <f>IF(ISNUMBER('Input-inköpta varor o tjänster'!S20),'Input-inköpta varor o tjänster'!S20,"-")</f>
        <v>-</v>
      </c>
      <c r="O11" s="78" t="str">
        <f>IF(ISNUMBER('Input-inköpta varor o tjänster'!T20),'Input-inköpta varor o tjänster'!T20,"-")</f>
        <v>-</v>
      </c>
      <c r="P11" s="78" t="str">
        <f>IF(ISNUMBER('Input-inköpta varor o tjänster'!U20),'Input-inköpta varor o tjänster'!U20,"-")</f>
        <v>-</v>
      </c>
      <c r="Q11" s="60" t="str">
        <f t="shared" si="3"/>
        <v>-</v>
      </c>
      <c r="R11" s="60" t="str">
        <f t="shared" si="3"/>
        <v>-</v>
      </c>
      <c r="S11" s="61" t="str">
        <f t="shared" si="3"/>
        <v>-</v>
      </c>
      <c r="T11" s="72" t="str">
        <f t="shared" si="2"/>
        <v>-</v>
      </c>
      <c r="U11" s="72" t="str">
        <f t="shared" si="2"/>
        <v>-</v>
      </c>
      <c r="V11" s="72" t="str">
        <f t="shared" si="2"/>
        <v>-</v>
      </c>
      <c r="W11" s="72">
        <f t="shared" si="7"/>
        <v>0</v>
      </c>
      <c r="X11" s="72" t="str">
        <f t="shared" si="4"/>
        <v>-</v>
      </c>
      <c r="Y11" s="72" t="str">
        <f t="shared" si="5"/>
        <v>-</v>
      </c>
      <c r="Z11" s="72" t="str">
        <f t="shared" si="6"/>
        <v>-</v>
      </c>
      <c r="AA11" s="72">
        <f t="shared" si="8"/>
        <v>0</v>
      </c>
      <c r="AB11" s="60" t="str">
        <f>IFERROR(INDEX('Listor_utökad spend'!D:D,MATCH(VALUE('Input-inköpta varor o tjänster'!E20),'Listor_utökad spend'!E:E,0)),0)</f>
        <v>1 Övergripande material och tjänster</v>
      </c>
      <c r="AC11" s="60" t="str">
        <f>IFERROR(INDEX('Listor_utökad spend'!F:F,MATCH(('Input-inköpta varor o tjänster'!F20),'Listor_utökad spend'!G:G,0)),AB11)</f>
        <v>1.1 Finansiella tjänster</v>
      </c>
      <c r="AD11" s="60" t="str">
        <f>IFERROR(INDEX('Listor_utökad spend'!H:H,MATCH(('Input-inköpta varor o tjänster'!G20),'Listor_utökad spend'!I:I,0)),AC11)</f>
        <v>1.1.3. Betalterminaler</v>
      </c>
      <c r="AE11" s="62"/>
    </row>
    <row r="12" spans="1:32" ht="15" thickBot="1">
      <c r="A12" t="str">
        <f t="shared" si="1"/>
        <v>InköpAvVarorInköptaprodukterochtjänster-utökadberäkning1.1.4Finansiellleasing</v>
      </c>
      <c r="B12" t="s">
        <v>12</v>
      </c>
      <c r="C12" t="str">
        <f>'Input-inköpta varor o tjänster'!$J$11</f>
        <v>Inköpta produkter och tjänster - utökad beräkning</v>
      </c>
      <c r="D12" t="str">
        <f>'Input-inköpta varor o tjänster'!J21</f>
        <v>1.1.4 Finansiell leasing</v>
      </c>
      <c r="E12" t="s">
        <v>516</v>
      </c>
      <c r="F12" s="77">
        <f>'Input-inköpta varor o tjänster'!K21</f>
        <v>0</v>
      </c>
      <c r="G12" s="77">
        <f>'Input-inköpta varor o tjänster'!L21</f>
        <v>0</v>
      </c>
      <c r="H12" s="77">
        <f>'Input-inköpta varor o tjänster'!M21</f>
        <v>0</v>
      </c>
      <c r="I12" s="77">
        <f>'Input-inköpta varor o tjänster'!N21</f>
        <v>0</v>
      </c>
      <c r="J12" s="77" t="str">
        <f>'Input-inköpta varor o tjänster'!O21</f>
        <v>kg CO2e/SEK</v>
      </c>
      <c r="K12" s="77">
        <f>'Input-inköpta varor o tjänster'!P21</f>
        <v>0</v>
      </c>
      <c r="L12" s="77">
        <f>'Input-inköpta varor o tjänster'!Q21</f>
        <v>0</v>
      </c>
      <c r="M12" s="78">
        <f>'Input-inköpta varor o tjänster'!R21</f>
        <v>4.4639821372570079E-3</v>
      </c>
      <c r="N12" s="78" t="str">
        <f>IF(ISNUMBER('Input-inköpta varor o tjänster'!S21),'Input-inköpta varor o tjänster'!S21,"-")</f>
        <v>-</v>
      </c>
      <c r="O12" s="78" t="str">
        <f>IF(ISNUMBER('Input-inköpta varor o tjänster'!T21),'Input-inköpta varor o tjänster'!T21,"-")</f>
        <v>-</v>
      </c>
      <c r="P12" s="78" t="str">
        <f>IF(ISNUMBER('Input-inköpta varor o tjänster'!U21),'Input-inköpta varor o tjänster'!U21,"-")</f>
        <v>-</v>
      </c>
      <c r="Q12" s="60" t="str">
        <f t="shared" si="3"/>
        <v>-</v>
      </c>
      <c r="R12" s="60" t="str">
        <f t="shared" si="3"/>
        <v>-</v>
      </c>
      <c r="S12" s="61" t="str">
        <f t="shared" si="3"/>
        <v>-</v>
      </c>
      <c r="T12" s="72" t="str">
        <f t="shared" si="2"/>
        <v>-</v>
      </c>
      <c r="U12" s="72" t="str">
        <f t="shared" si="2"/>
        <v>-</v>
      </c>
      <c r="V12" s="72" t="str">
        <f t="shared" si="2"/>
        <v>-</v>
      </c>
      <c r="W12" s="72">
        <f t="shared" si="7"/>
        <v>0</v>
      </c>
      <c r="X12" s="72" t="str">
        <f t="shared" si="4"/>
        <v>-</v>
      </c>
      <c r="Y12" s="72" t="str">
        <f t="shared" si="5"/>
        <v>-</v>
      </c>
      <c r="Z12" s="72" t="str">
        <f t="shared" si="6"/>
        <v>-</v>
      </c>
      <c r="AA12" s="72">
        <f t="shared" si="8"/>
        <v>0</v>
      </c>
      <c r="AB12" s="60" t="str">
        <f>IFERROR(INDEX('Listor_utökad spend'!D:D,MATCH(VALUE('Input-inköpta varor o tjänster'!E21),'Listor_utökad spend'!E:E,0)),0)</f>
        <v>1 Övergripande material och tjänster</v>
      </c>
      <c r="AC12" s="60" t="str">
        <f>IFERROR(INDEX('Listor_utökad spend'!F:F,MATCH(('Input-inköpta varor o tjänster'!F21),'Listor_utökad spend'!G:G,0)),AB12)</f>
        <v>1.1 Finansiella tjänster</v>
      </c>
      <c r="AD12" s="60" t="str">
        <f>IFERROR(INDEX('Listor_utökad spend'!H:H,MATCH(('Input-inköpta varor o tjänster'!G21),'Listor_utökad spend'!I:I,0)),AC12)</f>
        <v>1.1.4. Finansiell leasing</v>
      </c>
      <c r="AE12" s="62"/>
    </row>
    <row r="13" spans="1:32" s="63" customFormat="1" ht="15.5" thickTop="1" thickBot="1">
      <c r="A13" t="str">
        <f t="shared" si="1"/>
        <v>InköpAvVarorInköptaprodukterochtjänster-utökadberäkning1.1.5Försäkring</v>
      </c>
      <c r="B13" t="s">
        <v>12</v>
      </c>
      <c r="C13" t="str">
        <f>'Input-inköpta varor o tjänster'!$J$11</f>
        <v>Inköpta produkter och tjänster - utökad beräkning</v>
      </c>
      <c r="D13" t="str">
        <f>'Input-inköpta varor o tjänster'!J22</f>
        <v>1.1.5 Försäkring</v>
      </c>
      <c r="E13" t="s">
        <v>516</v>
      </c>
      <c r="F13" s="77">
        <f>'Input-inköpta varor o tjänster'!K22</f>
        <v>0</v>
      </c>
      <c r="G13" s="77">
        <f>'Input-inköpta varor o tjänster'!L22</f>
        <v>0</v>
      </c>
      <c r="H13" s="77">
        <f>'Input-inköpta varor o tjänster'!M22</f>
        <v>0</v>
      </c>
      <c r="I13" s="77">
        <f>'Input-inköpta varor o tjänster'!N22</f>
        <v>0</v>
      </c>
      <c r="J13" s="77" t="str">
        <f>'Input-inköpta varor o tjänster'!O22</f>
        <v>kg CO2e/SEK</v>
      </c>
      <c r="K13" s="77">
        <f>'Input-inköpta varor o tjänster'!P22</f>
        <v>0</v>
      </c>
      <c r="L13" s="77">
        <f>'Input-inköpta varor o tjänster'!Q22</f>
        <v>0</v>
      </c>
      <c r="M13" s="78">
        <f>'Input-inköpta varor o tjänster'!R22</f>
        <v>4.4639821372570079E-3</v>
      </c>
      <c r="N13" s="78" t="str">
        <f>IF(ISNUMBER('Input-inköpta varor o tjänster'!S22),'Input-inköpta varor o tjänster'!S22,"-")</f>
        <v>-</v>
      </c>
      <c r="O13" s="78" t="str">
        <f>IF(ISNUMBER('Input-inköpta varor o tjänster'!T22),'Input-inköpta varor o tjänster'!T22,"-")</f>
        <v>-</v>
      </c>
      <c r="P13" s="78" t="str">
        <f>IF(ISNUMBER('Input-inköpta varor o tjänster'!U22),'Input-inköpta varor o tjänster'!U22,"-")</f>
        <v>-</v>
      </c>
      <c r="Q13" s="60" t="str">
        <f t="shared" si="3"/>
        <v>-</v>
      </c>
      <c r="R13" s="60" t="str">
        <f t="shared" si="3"/>
        <v>-</v>
      </c>
      <c r="S13" s="61" t="str">
        <f t="shared" si="3"/>
        <v>-</v>
      </c>
      <c r="T13" s="72" t="str">
        <f t="shared" si="2"/>
        <v>-</v>
      </c>
      <c r="U13" s="72" t="str">
        <f t="shared" si="2"/>
        <v>-</v>
      </c>
      <c r="V13" s="72" t="str">
        <f t="shared" si="2"/>
        <v>-</v>
      </c>
      <c r="W13" s="72">
        <f t="shared" si="7"/>
        <v>0</v>
      </c>
      <c r="X13" s="72" t="str">
        <f t="shared" si="4"/>
        <v>-</v>
      </c>
      <c r="Y13" s="72" t="str">
        <f t="shared" si="5"/>
        <v>-</v>
      </c>
      <c r="Z13" s="72" t="str">
        <f t="shared" si="6"/>
        <v>-</v>
      </c>
      <c r="AA13" s="72">
        <f t="shared" si="8"/>
        <v>0</v>
      </c>
      <c r="AB13" s="60" t="str">
        <f>IFERROR(INDEX('Listor_utökad spend'!D:D,MATCH(VALUE('Input-inköpta varor o tjänster'!E22),'Listor_utökad spend'!E:E,0)),0)</f>
        <v>1 Övergripande material och tjänster</v>
      </c>
      <c r="AC13" s="60" t="str">
        <f>IFERROR(INDEX('Listor_utökad spend'!F:F,MATCH(('Input-inköpta varor o tjänster'!F22),'Listor_utökad spend'!G:G,0)),AB13)</f>
        <v>1.1 Finansiella tjänster</v>
      </c>
      <c r="AD13" s="60" t="str">
        <f>IFERROR(INDEX('Listor_utökad spend'!H:H,MATCH(('Input-inköpta varor o tjänster'!G22),'Listor_utökad spend'!I:I,0)),AC13)</f>
        <v>1.1.5. Försäkring</v>
      </c>
      <c r="AE13" s="62"/>
      <c r="AF13"/>
    </row>
    <row r="14" spans="1:32" s="63" customFormat="1" ht="15.5" thickTop="1" thickBot="1">
      <c r="A14" t="str">
        <f t="shared" si="1"/>
        <v>InköpAvVarorInköptaprodukterochtjänster-utökadberäkning1.1.6Inkassotjänster</v>
      </c>
      <c r="B14" t="s">
        <v>12</v>
      </c>
      <c r="C14" t="str">
        <f>'Input-inköpta varor o tjänster'!$J$11</f>
        <v>Inköpta produkter och tjänster - utökad beräkning</v>
      </c>
      <c r="D14" t="str">
        <f>'Input-inköpta varor o tjänster'!J23</f>
        <v>1.1.6 Inkassotjänster</v>
      </c>
      <c r="E14" t="s">
        <v>516</v>
      </c>
      <c r="F14" s="77">
        <f>'Input-inköpta varor o tjänster'!K23</f>
        <v>0</v>
      </c>
      <c r="G14" s="77">
        <f>'Input-inköpta varor o tjänster'!L23</f>
        <v>0</v>
      </c>
      <c r="H14" s="77">
        <f>'Input-inköpta varor o tjänster'!M23</f>
        <v>0</v>
      </c>
      <c r="I14" s="77">
        <f>'Input-inköpta varor o tjänster'!N23</f>
        <v>0</v>
      </c>
      <c r="J14" s="77" t="str">
        <f>'Input-inköpta varor o tjänster'!O23</f>
        <v>kg CO2e/SEK</v>
      </c>
      <c r="K14" s="77">
        <f>'Input-inköpta varor o tjänster'!P23</f>
        <v>0</v>
      </c>
      <c r="L14" s="77">
        <f>'Input-inköpta varor o tjänster'!Q23</f>
        <v>0</v>
      </c>
      <c r="M14" s="78">
        <f>'Input-inköpta varor o tjänster'!R23</f>
        <v>3.935158338233353E-3</v>
      </c>
      <c r="N14" s="78" t="str">
        <f>IF(ISNUMBER('Input-inköpta varor o tjänster'!S23),'Input-inköpta varor o tjänster'!S23,"-")</f>
        <v>-</v>
      </c>
      <c r="O14" s="78" t="str">
        <f>IF(ISNUMBER('Input-inköpta varor o tjänster'!T23),'Input-inköpta varor o tjänster'!T23,"-")</f>
        <v>-</v>
      </c>
      <c r="P14" s="78" t="str">
        <f>IF(ISNUMBER('Input-inköpta varor o tjänster'!U23),'Input-inköpta varor o tjänster'!U23,"-")</f>
        <v>-</v>
      </c>
      <c r="Q14" s="60" t="str">
        <f t="shared" si="3"/>
        <v>-</v>
      </c>
      <c r="R14" s="60" t="str">
        <f t="shared" si="3"/>
        <v>-</v>
      </c>
      <c r="S14" s="61" t="str">
        <f t="shared" si="3"/>
        <v>-</v>
      </c>
      <c r="T14" s="72" t="str">
        <f t="shared" si="2"/>
        <v>-</v>
      </c>
      <c r="U14" s="72" t="str">
        <f t="shared" si="2"/>
        <v>-</v>
      </c>
      <c r="V14" s="72" t="str">
        <f t="shared" si="2"/>
        <v>-</v>
      </c>
      <c r="W14" s="72">
        <f t="shared" si="7"/>
        <v>0</v>
      </c>
      <c r="X14" s="72" t="str">
        <f t="shared" si="4"/>
        <v>-</v>
      </c>
      <c r="Y14" s="72" t="str">
        <f t="shared" si="5"/>
        <v>-</v>
      </c>
      <c r="Z14" s="72" t="str">
        <f t="shared" si="6"/>
        <v>-</v>
      </c>
      <c r="AA14" s="72">
        <f t="shared" si="8"/>
        <v>0</v>
      </c>
      <c r="AB14" s="60" t="str">
        <f>IFERROR(INDEX('Listor_utökad spend'!D:D,MATCH(VALUE('Input-inköpta varor o tjänster'!E23),'Listor_utökad spend'!E:E,0)),0)</f>
        <v>1 Övergripande material och tjänster</v>
      </c>
      <c r="AC14" s="60" t="str">
        <f>IFERROR(INDEX('Listor_utökad spend'!F:F,MATCH(('Input-inköpta varor o tjänster'!F23),'Listor_utökad spend'!G:G,0)),AB14)</f>
        <v>1.1 Finansiella tjänster</v>
      </c>
      <c r="AD14" s="60" t="str">
        <f>IFERROR(INDEX('Listor_utökad spend'!H:H,MATCH(('Input-inköpta varor o tjänster'!G23),'Listor_utökad spend'!I:I,0)),AC14)</f>
        <v>1.1.6. Inkassotjänster</v>
      </c>
      <c r="AE14" s="62"/>
      <c r="AF14"/>
    </row>
    <row r="15" spans="1:32" s="63" customFormat="1" ht="15.5" thickTop="1" thickBot="1">
      <c r="A15" t="str">
        <f t="shared" si="1"/>
        <v>InköpAvVarorInköptaprodukterochtjänster-utökadberäkning1.1.7OutsourcingRedovisningochFinansiellatjänster</v>
      </c>
      <c r="B15" t="s">
        <v>12</v>
      </c>
      <c r="C15" t="str">
        <f>'Input-inköpta varor o tjänster'!$J$11</f>
        <v>Inköpta produkter och tjänster - utökad beräkning</v>
      </c>
      <c r="D15" t="str">
        <f>'Input-inköpta varor o tjänster'!J24</f>
        <v>1.1.7 Outsourcing Redovisning och Finansiella tjänster</v>
      </c>
      <c r="E15" t="s">
        <v>516</v>
      </c>
      <c r="F15" s="77">
        <f>'Input-inköpta varor o tjänster'!K24</f>
        <v>0</v>
      </c>
      <c r="G15" s="77">
        <f>'Input-inköpta varor o tjänster'!L24</f>
        <v>0</v>
      </c>
      <c r="H15" s="77">
        <f>'Input-inköpta varor o tjänster'!M24</f>
        <v>0</v>
      </c>
      <c r="I15" s="77">
        <f>'Input-inköpta varor o tjänster'!N24</f>
        <v>0</v>
      </c>
      <c r="J15" s="77" t="str">
        <f>'Input-inköpta varor o tjänster'!O24</f>
        <v>kg CO2e/SEK</v>
      </c>
      <c r="K15" s="77">
        <f>'Input-inköpta varor o tjänster'!P24</f>
        <v>0</v>
      </c>
      <c r="L15" s="77">
        <f>'Input-inköpta varor o tjänster'!Q24</f>
        <v>0</v>
      </c>
      <c r="M15" s="78">
        <f>'Input-inköpta varor o tjänster'!R24</f>
        <v>3.935158338233353E-3</v>
      </c>
      <c r="N15" s="78" t="str">
        <f>IF(ISNUMBER('Input-inköpta varor o tjänster'!S24),'Input-inköpta varor o tjänster'!S24,"-")</f>
        <v>-</v>
      </c>
      <c r="O15" s="78" t="str">
        <f>IF(ISNUMBER('Input-inköpta varor o tjänster'!T24),'Input-inköpta varor o tjänster'!T24,"-")</f>
        <v>-</v>
      </c>
      <c r="P15" s="78" t="str">
        <f>IF(ISNUMBER('Input-inköpta varor o tjänster'!U24),'Input-inköpta varor o tjänster'!U24,"-")</f>
        <v>-</v>
      </c>
      <c r="Q15" s="60" t="str">
        <f t="shared" si="3"/>
        <v>-</v>
      </c>
      <c r="R15" s="60" t="str">
        <f t="shared" si="3"/>
        <v>-</v>
      </c>
      <c r="S15" s="61" t="str">
        <f t="shared" si="3"/>
        <v>-</v>
      </c>
      <c r="T15" s="72" t="str">
        <f t="shared" si="2"/>
        <v>-</v>
      </c>
      <c r="U15" s="72" t="str">
        <f t="shared" si="2"/>
        <v>-</v>
      </c>
      <c r="V15" s="72" t="str">
        <f t="shared" si="2"/>
        <v>-</v>
      </c>
      <c r="W15" s="72">
        <f t="shared" si="7"/>
        <v>0</v>
      </c>
      <c r="X15" s="72" t="str">
        <f t="shared" si="4"/>
        <v>-</v>
      </c>
      <c r="Y15" s="72" t="str">
        <f t="shared" si="5"/>
        <v>-</v>
      </c>
      <c r="Z15" s="72" t="str">
        <f t="shared" si="6"/>
        <v>-</v>
      </c>
      <c r="AA15" s="72">
        <f t="shared" si="8"/>
        <v>0</v>
      </c>
      <c r="AB15" s="60" t="str">
        <f>IFERROR(INDEX('Listor_utökad spend'!D:D,MATCH(VALUE('Input-inköpta varor o tjänster'!E24),'Listor_utökad spend'!E:E,0)),0)</f>
        <v>1 Övergripande material och tjänster</v>
      </c>
      <c r="AC15" s="60" t="str">
        <f>IFERROR(INDEX('Listor_utökad spend'!F:F,MATCH(('Input-inköpta varor o tjänster'!F24),'Listor_utökad spend'!G:G,0)),AB15)</f>
        <v>1.1 Finansiella tjänster</v>
      </c>
      <c r="AD15" s="60" t="str">
        <f>IFERROR(INDEX('Listor_utökad spend'!H:H,MATCH(('Input-inköpta varor o tjänster'!G24),'Listor_utökad spend'!I:I,0)),AC15)</f>
        <v>1.1.7. Outsourcing Redovisning och Finansiella tjänster</v>
      </c>
      <c r="AE15" s="62"/>
      <c r="AF15"/>
    </row>
    <row r="16" spans="1:32" s="63" customFormat="1" ht="15.5" thickTop="1" thickBot="1">
      <c r="A16" t="str">
        <f t="shared" si="1"/>
        <v>InköpAvVarorInköptaprodukterochtjänster-utökadberäkning1.1.8Pensionstjänster</v>
      </c>
      <c r="B16" t="s">
        <v>12</v>
      </c>
      <c r="C16" t="str">
        <f>'Input-inköpta varor o tjänster'!$J$11</f>
        <v>Inköpta produkter och tjänster - utökad beräkning</v>
      </c>
      <c r="D16" t="str">
        <f>'Input-inköpta varor o tjänster'!J25</f>
        <v>1.1.8 Pensionstjänster</v>
      </c>
      <c r="E16" t="s">
        <v>516</v>
      </c>
      <c r="F16" s="77">
        <f>'Input-inköpta varor o tjänster'!K25</f>
        <v>0</v>
      </c>
      <c r="G16" s="77">
        <f>'Input-inköpta varor o tjänster'!L25</f>
        <v>0</v>
      </c>
      <c r="H16" s="77">
        <f>'Input-inköpta varor o tjänster'!M25</f>
        <v>0</v>
      </c>
      <c r="I16" s="77">
        <f>'Input-inköpta varor o tjänster'!N25</f>
        <v>0</v>
      </c>
      <c r="J16" s="77" t="str">
        <f>'Input-inköpta varor o tjänster'!O25</f>
        <v>kg CO2e/SEK</v>
      </c>
      <c r="K16" s="77">
        <f>'Input-inköpta varor o tjänster'!P25</f>
        <v>0</v>
      </c>
      <c r="L16" s="77">
        <f>'Input-inköpta varor o tjänster'!Q25</f>
        <v>0</v>
      </c>
      <c r="M16" s="78">
        <f>'Input-inköpta varor o tjänster'!R25</f>
        <v>4.4639821372570079E-3</v>
      </c>
      <c r="N16" s="78" t="str">
        <f>IF(ISNUMBER('Input-inköpta varor o tjänster'!S25),'Input-inköpta varor o tjänster'!S25,"-")</f>
        <v>-</v>
      </c>
      <c r="O16" s="78" t="str">
        <f>IF(ISNUMBER('Input-inköpta varor o tjänster'!T25),'Input-inköpta varor o tjänster'!T25,"-")</f>
        <v>-</v>
      </c>
      <c r="P16" s="78" t="str">
        <f>IF(ISNUMBER('Input-inköpta varor o tjänster'!U25),'Input-inköpta varor o tjänster'!U25,"-")</f>
        <v>-</v>
      </c>
      <c r="Q16" s="60" t="str">
        <f t="shared" si="3"/>
        <v>-</v>
      </c>
      <c r="R16" s="60" t="str">
        <f t="shared" si="3"/>
        <v>-</v>
      </c>
      <c r="S16" s="61" t="str">
        <f t="shared" si="3"/>
        <v>-</v>
      </c>
      <c r="T16" s="72" t="str">
        <f t="shared" si="2"/>
        <v>-</v>
      </c>
      <c r="U16" s="72" t="str">
        <f t="shared" si="2"/>
        <v>-</v>
      </c>
      <c r="V16" s="72" t="str">
        <f t="shared" si="2"/>
        <v>-</v>
      </c>
      <c r="W16" s="72">
        <f t="shared" si="7"/>
        <v>0</v>
      </c>
      <c r="X16" s="72" t="str">
        <f t="shared" si="4"/>
        <v>-</v>
      </c>
      <c r="Y16" s="72" t="str">
        <f t="shared" si="5"/>
        <v>-</v>
      </c>
      <c r="Z16" s="72" t="str">
        <f t="shared" si="6"/>
        <v>-</v>
      </c>
      <c r="AA16" s="72">
        <f t="shared" si="8"/>
        <v>0</v>
      </c>
      <c r="AB16" s="60" t="str">
        <f>IFERROR(INDEX('Listor_utökad spend'!D:D,MATCH(VALUE('Input-inköpta varor o tjänster'!E25),'Listor_utökad spend'!E:E,0)),0)</f>
        <v>1 Övergripande material och tjänster</v>
      </c>
      <c r="AC16" s="60" t="str">
        <f>IFERROR(INDEX('Listor_utökad spend'!F:F,MATCH(('Input-inköpta varor o tjänster'!F25),'Listor_utökad spend'!G:G,0)),AB16)</f>
        <v>1.1 Finansiella tjänster</v>
      </c>
      <c r="AD16" s="60" t="str">
        <f>IFERROR(INDEX('Listor_utökad spend'!H:H,MATCH(('Input-inköpta varor o tjänster'!G25),'Listor_utökad spend'!I:I,0)),AC16)</f>
        <v>1.1.8. Pensionstjänster</v>
      </c>
      <c r="AE16" s="62"/>
      <c r="AF16"/>
    </row>
    <row r="17" spans="1:32" s="63" customFormat="1" ht="15.5" thickTop="1" thickBot="1">
      <c r="A17" t="str">
        <f t="shared" si="1"/>
        <v>InköpAvVarorInköptaprodukterochtjänster-utökadberäkning1.1.9Revision</v>
      </c>
      <c r="B17" t="s">
        <v>12</v>
      </c>
      <c r="C17" t="str">
        <f>'Input-inköpta varor o tjänster'!$J$11</f>
        <v>Inköpta produkter och tjänster - utökad beräkning</v>
      </c>
      <c r="D17" t="str">
        <f>'Input-inköpta varor o tjänster'!J26</f>
        <v>1.1.9 Revision</v>
      </c>
      <c r="E17" t="s">
        <v>516</v>
      </c>
      <c r="F17" s="77">
        <f>'Input-inköpta varor o tjänster'!K26</f>
        <v>0</v>
      </c>
      <c r="G17" s="77">
        <f>'Input-inköpta varor o tjänster'!L26</f>
        <v>0</v>
      </c>
      <c r="H17" s="77">
        <f>'Input-inköpta varor o tjänster'!M26</f>
        <v>0</v>
      </c>
      <c r="I17" s="77">
        <f>'Input-inköpta varor o tjänster'!N26</f>
        <v>0</v>
      </c>
      <c r="J17" s="77" t="str">
        <f>'Input-inköpta varor o tjänster'!O26</f>
        <v>kg CO2e/SEK</v>
      </c>
      <c r="K17" s="77">
        <f>'Input-inköpta varor o tjänster'!P26</f>
        <v>0</v>
      </c>
      <c r="L17" s="77">
        <f>'Input-inköpta varor o tjänster'!Q26</f>
        <v>0</v>
      </c>
      <c r="M17" s="78">
        <f>'Input-inköpta varor o tjänster'!R26</f>
        <v>3.935158338233353E-3</v>
      </c>
      <c r="N17" s="78" t="str">
        <f>IF(ISNUMBER('Input-inköpta varor o tjänster'!S26),'Input-inköpta varor o tjänster'!S26,"-")</f>
        <v>-</v>
      </c>
      <c r="O17" s="78" t="str">
        <f>IF(ISNUMBER('Input-inköpta varor o tjänster'!T26),'Input-inköpta varor o tjänster'!T26,"-")</f>
        <v>-</v>
      </c>
      <c r="P17" s="78" t="str">
        <f>IF(ISNUMBER('Input-inköpta varor o tjänster'!U26),'Input-inköpta varor o tjänster'!U26,"-")</f>
        <v>-</v>
      </c>
      <c r="Q17" s="60" t="str">
        <f t="shared" si="3"/>
        <v>-</v>
      </c>
      <c r="R17" s="60" t="str">
        <f t="shared" si="3"/>
        <v>-</v>
      </c>
      <c r="S17" s="61" t="str">
        <f t="shared" si="3"/>
        <v>-</v>
      </c>
      <c r="T17" s="72" t="str">
        <f t="shared" si="2"/>
        <v>-</v>
      </c>
      <c r="U17" s="72" t="str">
        <f t="shared" si="2"/>
        <v>-</v>
      </c>
      <c r="V17" s="72" t="str">
        <f t="shared" si="2"/>
        <v>-</v>
      </c>
      <c r="W17" s="72">
        <f t="shared" si="7"/>
        <v>0</v>
      </c>
      <c r="X17" s="72" t="str">
        <f t="shared" si="4"/>
        <v>-</v>
      </c>
      <c r="Y17" s="72" t="str">
        <f t="shared" si="5"/>
        <v>-</v>
      </c>
      <c r="Z17" s="72" t="str">
        <f t="shared" si="6"/>
        <v>-</v>
      </c>
      <c r="AA17" s="72">
        <f t="shared" si="8"/>
        <v>0</v>
      </c>
      <c r="AB17" s="60" t="str">
        <f>IFERROR(INDEX('Listor_utökad spend'!D:D,MATCH(VALUE('Input-inköpta varor o tjänster'!E26),'Listor_utökad spend'!E:E,0)),0)</f>
        <v>1 Övergripande material och tjänster</v>
      </c>
      <c r="AC17" s="60" t="str">
        <f>IFERROR(INDEX('Listor_utökad spend'!F:F,MATCH(('Input-inköpta varor o tjänster'!F26),'Listor_utökad spend'!G:G,0)),AB17)</f>
        <v>1.1 Finansiella tjänster</v>
      </c>
      <c r="AD17" s="60" t="str">
        <f>IFERROR(INDEX('Listor_utökad spend'!H:H,MATCH(('Input-inköpta varor o tjänster'!G26),'Listor_utökad spend'!I:I,0)),AC17)</f>
        <v>1.1.9. Revision</v>
      </c>
      <c r="AE17" s="62"/>
      <c r="AF17"/>
    </row>
    <row r="18" spans="1:32" s="63" customFormat="1" ht="15.5" thickTop="1" thickBot="1">
      <c r="A18" t="str">
        <f t="shared" si="1"/>
        <v>InköpAvVarorInköptaprodukterochtjänster-utökadberäkning1.1.99ÖvrigaFinansiellatjänster</v>
      </c>
      <c r="B18" t="s">
        <v>12</v>
      </c>
      <c r="C18" t="str">
        <f>'Input-inköpta varor o tjänster'!$J$11</f>
        <v>Inköpta produkter och tjänster - utökad beräkning</v>
      </c>
      <c r="D18" t="str">
        <f>'Input-inköpta varor o tjänster'!J27</f>
        <v>1.1.99 Övriga Finansiella tjänster</v>
      </c>
      <c r="E18" t="s">
        <v>516</v>
      </c>
      <c r="F18" s="77">
        <f>'Input-inköpta varor o tjänster'!K27</f>
        <v>0</v>
      </c>
      <c r="G18" s="77">
        <f>'Input-inköpta varor o tjänster'!L27</f>
        <v>0</v>
      </c>
      <c r="H18" s="77">
        <f>'Input-inköpta varor o tjänster'!M27</f>
        <v>0</v>
      </c>
      <c r="I18" s="77">
        <f>'Input-inköpta varor o tjänster'!N27</f>
        <v>0</v>
      </c>
      <c r="J18" s="77" t="str">
        <f>'Input-inköpta varor o tjänster'!O27</f>
        <v>kg CO2e/SEK</v>
      </c>
      <c r="K18" s="77">
        <f>'Input-inköpta varor o tjänster'!P27</f>
        <v>0</v>
      </c>
      <c r="L18" s="77">
        <f>'Input-inköpta varor o tjänster'!Q27</f>
        <v>0</v>
      </c>
      <c r="M18" s="78">
        <f>'Input-inköpta varor o tjänster'!R27</f>
        <v>3.935158338233353E-3</v>
      </c>
      <c r="N18" s="78" t="str">
        <f>IF(ISNUMBER('Input-inköpta varor o tjänster'!S27),'Input-inköpta varor o tjänster'!S27,"-")</f>
        <v>-</v>
      </c>
      <c r="O18" s="78" t="str">
        <f>IF(ISNUMBER('Input-inköpta varor o tjänster'!T27),'Input-inköpta varor o tjänster'!T27,"-")</f>
        <v>-</v>
      </c>
      <c r="P18" s="78" t="str">
        <f>IF(ISNUMBER('Input-inköpta varor o tjänster'!U27),'Input-inköpta varor o tjänster'!U27,"-")</f>
        <v>-</v>
      </c>
      <c r="Q18" s="60" t="str">
        <f t="shared" si="3"/>
        <v>-</v>
      </c>
      <c r="R18" s="60" t="str">
        <f t="shared" si="3"/>
        <v>-</v>
      </c>
      <c r="S18" s="61" t="str">
        <f t="shared" si="3"/>
        <v>-</v>
      </c>
      <c r="T18" s="72" t="str">
        <f t="shared" si="2"/>
        <v>-</v>
      </c>
      <c r="U18" s="72" t="str">
        <f t="shared" si="2"/>
        <v>-</v>
      </c>
      <c r="V18" s="72" t="str">
        <f t="shared" si="2"/>
        <v>-</v>
      </c>
      <c r="W18" s="72">
        <f t="shared" si="7"/>
        <v>0</v>
      </c>
      <c r="X18" s="72" t="str">
        <f t="shared" si="4"/>
        <v>-</v>
      </c>
      <c r="Y18" s="72" t="str">
        <f t="shared" si="5"/>
        <v>-</v>
      </c>
      <c r="Z18" s="72" t="str">
        <f t="shared" si="6"/>
        <v>-</v>
      </c>
      <c r="AA18" s="72">
        <f t="shared" si="8"/>
        <v>0</v>
      </c>
      <c r="AB18" s="60" t="str">
        <f>IFERROR(INDEX('Listor_utökad spend'!D:D,MATCH(VALUE('Input-inköpta varor o tjänster'!E27),'Listor_utökad spend'!E:E,0)),0)</f>
        <v>1 Övergripande material och tjänster</v>
      </c>
      <c r="AC18" s="60" t="str">
        <f>IFERROR(INDEX('Listor_utökad spend'!F:F,MATCH(('Input-inköpta varor o tjänster'!F27),'Listor_utökad spend'!G:G,0)),AB18)</f>
        <v>1.1 Finansiella tjänster</v>
      </c>
      <c r="AD18" s="60" t="str">
        <f>IFERROR(INDEX('Listor_utökad spend'!H:H,MATCH(('Input-inköpta varor o tjänster'!G27),'Listor_utökad spend'!I:I,0)),AC18)</f>
        <v>1.1.99. Övriga Finansiella tjänster</v>
      </c>
      <c r="AE18" s="62"/>
      <c r="AF18"/>
    </row>
    <row r="19" spans="1:32" s="63" customFormat="1" ht="15.5" thickTop="1" thickBot="1">
      <c r="A19" t="str">
        <f t="shared" si="1"/>
        <v>InköpAvVarorInköptaprodukterochtjänster-utökadberäkning1.2HumanResources</v>
      </c>
      <c r="B19" t="s">
        <v>12</v>
      </c>
      <c r="C19" t="str">
        <f>'Input-inköpta varor o tjänster'!$J$11</f>
        <v>Inköpta produkter och tjänster - utökad beräkning</v>
      </c>
      <c r="D19" t="str">
        <f>'Input-inköpta varor o tjänster'!J28</f>
        <v>1.2 Human Resources</v>
      </c>
      <c r="E19" t="s">
        <v>516</v>
      </c>
      <c r="F19" s="77">
        <f>'Input-inköpta varor o tjänster'!K28</f>
        <v>0</v>
      </c>
      <c r="G19" s="77">
        <f>'Input-inköpta varor o tjänster'!L28</f>
        <v>0</v>
      </c>
      <c r="H19" s="77">
        <f>'Input-inköpta varor o tjänster'!M28</f>
        <v>0</v>
      </c>
      <c r="I19" s="77">
        <f>'Input-inköpta varor o tjänster'!N28</f>
        <v>0</v>
      </c>
      <c r="J19" s="77" t="str">
        <f>'Input-inköpta varor o tjänster'!O28</f>
        <v>kg CO2e/SEK</v>
      </c>
      <c r="K19" s="77">
        <f>'Input-inköpta varor o tjänster'!P28</f>
        <v>0</v>
      </c>
      <c r="L19" s="77">
        <f>'Input-inköpta varor o tjänster'!Q28</f>
        <v>0</v>
      </c>
      <c r="M19" s="78">
        <f>'Input-inköpta varor o tjänster'!R28</f>
        <v>1.6688500045892608E-2</v>
      </c>
      <c r="N19" s="78" t="str">
        <f>IF(ISNUMBER('Input-inköpta varor o tjänster'!S28),'Input-inköpta varor o tjänster'!S28,"-")</f>
        <v>-</v>
      </c>
      <c r="O19" s="78" t="str">
        <f>IF(ISNUMBER('Input-inköpta varor o tjänster'!T28),'Input-inköpta varor o tjänster'!T28,"-")</f>
        <v>-</v>
      </c>
      <c r="P19" s="78" t="str">
        <f>IF(ISNUMBER('Input-inköpta varor o tjänster'!U28),'Input-inköpta varor o tjänster'!U28,"-")</f>
        <v>-</v>
      </c>
      <c r="Q19" s="60" t="str">
        <f t="shared" si="3"/>
        <v>-</v>
      </c>
      <c r="R19" s="60" t="str">
        <f t="shared" si="3"/>
        <v>-</v>
      </c>
      <c r="S19" s="61" t="str">
        <f t="shared" si="3"/>
        <v>-</v>
      </c>
      <c r="T19" s="72" t="str">
        <f t="shared" si="2"/>
        <v>-</v>
      </c>
      <c r="U19" s="72" t="str">
        <f t="shared" si="2"/>
        <v>-</v>
      </c>
      <c r="V19" s="72" t="str">
        <f t="shared" si="2"/>
        <v>-</v>
      </c>
      <c r="W19" s="72">
        <f t="shared" si="7"/>
        <v>0</v>
      </c>
      <c r="X19" s="72" t="str">
        <f t="shared" si="4"/>
        <v>-</v>
      </c>
      <c r="Y19" s="72" t="str">
        <f t="shared" si="5"/>
        <v>-</v>
      </c>
      <c r="Z19" s="72" t="str">
        <f t="shared" si="6"/>
        <v>-</v>
      </c>
      <c r="AA19" s="72">
        <f t="shared" si="8"/>
        <v>0</v>
      </c>
      <c r="AB19" s="60" t="str">
        <f>IFERROR(INDEX('Listor_utökad spend'!D:D,MATCH(VALUE('Input-inköpta varor o tjänster'!E28),'Listor_utökad spend'!E:E,0)),0)</f>
        <v>1 Övergripande material och tjänster</v>
      </c>
      <c r="AC19" s="60" t="str">
        <f>IFERROR(INDEX('Listor_utökad spend'!F:F,MATCH(('Input-inköpta varor o tjänster'!F28),'Listor_utökad spend'!G:G,0)),AB19)</f>
        <v>1.2 Human Resources</v>
      </c>
      <c r="AD19" s="60" t="str">
        <f>IFERROR(INDEX('Listor_utökad spend'!H:H,MATCH(('Input-inköpta varor o tjänster'!G28),'Listor_utökad spend'!I:I,0)),AC19)</f>
        <v>1.2 Human Resources</v>
      </c>
      <c r="AE19" s="62"/>
      <c r="AF19"/>
    </row>
    <row r="20" spans="1:32" s="63" customFormat="1" ht="15.5" thickTop="1" thickBot="1">
      <c r="A20" t="str">
        <f t="shared" si="1"/>
        <v>InköpAvVarorInköptaprodukterochtjänster-utökadberäkning1.2.1Arbetsmiljörelateradutrustning</v>
      </c>
      <c r="B20" t="s">
        <v>12</v>
      </c>
      <c r="C20" t="str">
        <f>'Input-inköpta varor o tjänster'!$J$11</f>
        <v>Inköpta produkter och tjänster - utökad beräkning</v>
      </c>
      <c r="D20" t="str">
        <f>'Input-inköpta varor o tjänster'!J29</f>
        <v>1.2.1 Arbetsmiljörelaterad utrustning</v>
      </c>
      <c r="E20" t="s">
        <v>516</v>
      </c>
      <c r="F20" s="77">
        <f>'Input-inköpta varor o tjänster'!K29</f>
        <v>0</v>
      </c>
      <c r="G20" s="77">
        <f>'Input-inköpta varor o tjänster'!L29</f>
        <v>0</v>
      </c>
      <c r="H20" s="77">
        <f>'Input-inköpta varor o tjänster'!M29</f>
        <v>0</v>
      </c>
      <c r="I20" s="77">
        <f>'Input-inköpta varor o tjänster'!N29</f>
        <v>0</v>
      </c>
      <c r="J20" s="77" t="str">
        <f>'Input-inköpta varor o tjänster'!O29</f>
        <v>kg CO2e/SEK</v>
      </c>
      <c r="K20" s="77">
        <f>'Input-inköpta varor o tjänster'!P29</f>
        <v>0</v>
      </c>
      <c r="L20" s="77">
        <f>'Input-inköpta varor o tjänster'!Q29</f>
        <v>0</v>
      </c>
      <c r="M20" s="78">
        <f>'Input-inköpta varor o tjänster'!R29</f>
        <v>5.8226129240559997E-2</v>
      </c>
      <c r="N20" s="78" t="str">
        <f>IF(ISNUMBER('Input-inköpta varor o tjänster'!S29),'Input-inköpta varor o tjänster'!S29,"-")</f>
        <v>-</v>
      </c>
      <c r="O20" s="78" t="str">
        <f>IF(ISNUMBER('Input-inköpta varor o tjänster'!T29),'Input-inköpta varor o tjänster'!T29,"-")</f>
        <v>-</v>
      </c>
      <c r="P20" s="78" t="str">
        <f>IF(ISNUMBER('Input-inköpta varor o tjänster'!U29),'Input-inköpta varor o tjänster'!U29,"-")</f>
        <v>-</v>
      </c>
      <c r="Q20" s="60" t="str">
        <f t="shared" si="3"/>
        <v>-</v>
      </c>
      <c r="R20" s="60" t="str">
        <f t="shared" si="3"/>
        <v>-</v>
      </c>
      <c r="S20" s="61" t="str">
        <f t="shared" si="3"/>
        <v>-</v>
      </c>
      <c r="T20" s="72" t="str">
        <f t="shared" si="2"/>
        <v>-</v>
      </c>
      <c r="U20" s="72" t="str">
        <f t="shared" si="2"/>
        <v>-</v>
      </c>
      <c r="V20" s="72" t="str">
        <f t="shared" si="2"/>
        <v>-</v>
      </c>
      <c r="W20" s="72">
        <f t="shared" si="7"/>
        <v>0</v>
      </c>
      <c r="X20" s="72" t="str">
        <f t="shared" si="4"/>
        <v>-</v>
      </c>
      <c r="Y20" s="72" t="str">
        <f t="shared" si="5"/>
        <v>-</v>
      </c>
      <c r="Z20" s="72" t="str">
        <f t="shared" si="6"/>
        <v>-</v>
      </c>
      <c r="AA20" s="72">
        <f t="shared" si="8"/>
        <v>0</v>
      </c>
      <c r="AB20" s="60" t="str">
        <f>IFERROR(INDEX('Listor_utökad spend'!D:D,MATCH(VALUE('Input-inköpta varor o tjänster'!E29),'Listor_utökad spend'!E:E,0)),0)</f>
        <v>1 Övergripande material och tjänster</v>
      </c>
      <c r="AC20" s="60" t="str">
        <f>IFERROR(INDEX('Listor_utökad spend'!F:F,MATCH(('Input-inköpta varor o tjänster'!F29),'Listor_utökad spend'!G:G,0)),AB20)</f>
        <v>1.2 Human Resources</v>
      </c>
      <c r="AD20" s="60" t="str">
        <f>IFERROR(INDEX('Listor_utökad spend'!H:H,MATCH(('Input-inköpta varor o tjänster'!G29),'Listor_utökad spend'!I:I,0)),AC20)</f>
        <v>1.2.1. Arbetsmiljörelaterad utrustning</v>
      </c>
      <c r="AE20" s="62"/>
      <c r="AF20"/>
    </row>
    <row r="21" spans="1:32" s="63" customFormat="1" ht="15.5" thickTop="1" thickBot="1">
      <c r="A21" t="str">
        <f t="shared" si="1"/>
        <v>InköpAvVarorInköptaprodukterochtjänster-utökadberäkning1.2.2Litteratur</v>
      </c>
      <c r="B21" t="s">
        <v>12</v>
      </c>
      <c r="C21" t="str">
        <f>'Input-inköpta varor o tjänster'!$J$11</f>
        <v>Inköpta produkter och tjänster - utökad beräkning</v>
      </c>
      <c r="D21" t="str">
        <f>'Input-inköpta varor o tjänster'!J30</f>
        <v>1.2.2 Litteratur</v>
      </c>
      <c r="E21" t="s">
        <v>516</v>
      </c>
      <c r="F21" s="77">
        <f>'Input-inköpta varor o tjänster'!K30</f>
        <v>0</v>
      </c>
      <c r="G21" s="77">
        <f>'Input-inköpta varor o tjänster'!L30</f>
        <v>0</v>
      </c>
      <c r="H21" s="77">
        <f>'Input-inköpta varor o tjänster'!M30</f>
        <v>0</v>
      </c>
      <c r="I21" s="77">
        <f>'Input-inköpta varor o tjänster'!N30</f>
        <v>0</v>
      </c>
      <c r="J21" s="77" t="str">
        <f>'Input-inköpta varor o tjänster'!O30</f>
        <v>kg CO2e/SEK</v>
      </c>
      <c r="K21" s="77">
        <f>'Input-inköpta varor o tjänster'!P30</f>
        <v>0</v>
      </c>
      <c r="L21" s="77">
        <f>'Input-inköpta varor o tjänster'!Q30</f>
        <v>0</v>
      </c>
      <c r="M21" s="78">
        <f>'Input-inköpta varor o tjänster'!R30</f>
        <v>2.1193264619702404E-2</v>
      </c>
      <c r="N21" s="78" t="str">
        <f>IF(ISNUMBER('Input-inköpta varor o tjänster'!S30),'Input-inköpta varor o tjänster'!S30,"-")</f>
        <v>-</v>
      </c>
      <c r="O21" s="78" t="str">
        <f>IF(ISNUMBER('Input-inköpta varor o tjänster'!T30),'Input-inköpta varor o tjänster'!T30,"-")</f>
        <v>-</v>
      </c>
      <c r="P21" s="78" t="str">
        <f>IF(ISNUMBER('Input-inköpta varor o tjänster'!U30),'Input-inköpta varor o tjänster'!U30,"-")</f>
        <v>-</v>
      </c>
      <c r="Q21" s="60" t="str">
        <f t="shared" si="3"/>
        <v>-</v>
      </c>
      <c r="R21" s="60" t="str">
        <f t="shared" si="3"/>
        <v>-</v>
      </c>
      <c r="S21" s="61" t="str">
        <f t="shared" si="3"/>
        <v>-</v>
      </c>
      <c r="T21" s="72" t="str">
        <f t="shared" si="2"/>
        <v>-</v>
      </c>
      <c r="U21" s="72" t="str">
        <f t="shared" si="2"/>
        <v>-</v>
      </c>
      <c r="V21" s="72" t="str">
        <f t="shared" si="2"/>
        <v>-</v>
      </c>
      <c r="W21" s="72">
        <f t="shared" si="7"/>
        <v>0</v>
      </c>
      <c r="X21" s="72" t="str">
        <f t="shared" si="4"/>
        <v>-</v>
      </c>
      <c r="Y21" s="72" t="str">
        <f t="shared" si="5"/>
        <v>-</v>
      </c>
      <c r="Z21" s="72" t="str">
        <f t="shared" si="6"/>
        <v>-</v>
      </c>
      <c r="AA21" s="72">
        <f t="shared" si="8"/>
        <v>0</v>
      </c>
      <c r="AB21" s="60" t="str">
        <f>IFERROR(INDEX('Listor_utökad spend'!D:D,MATCH(VALUE('Input-inköpta varor o tjänster'!E30),'Listor_utökad spend'!E:E,0)),0)</f>
        <v>1 Övergripande material och tjänster</v>
      </c>
      <c r="AC21" s="60" t="str">
        <f>IFERROR(INDEX('Listor_utökad spend'!F:F,MATCH(('Input-inköpta varor o tjänster'!F30),'Listor_utökad spend'!G:G,0)),AB21)</f>
        <v>1.2 Human Resources</v>
      </c>
      <c r="AD21" s="60" t="str">
        <f>IFERROR(INDEX('Listor_utökad spend'!H:H,MATCH(('Input-inköpta varor o tjänster'!G30),'Listor_utökad spend'!I:I,0)),AC21)</f>
        <v>1.2.2. Litteratur</v>
      </c>
      <c r="AE21" s="62"/>
      <c r="AF21"/>
    </row>
    <row r="22" spans="1:32" s="63" customFormat="1" ht="15.5" thickTop="1" thickBot="1">
      <c r="A22" t="str">
        <f t="shared" si="1"/>
        <v>InköpAvVarorInköptaprodukterochtjänster-utökadberäkning1.2.3Lönetjänster</v>
      </c>
      <c r="B22" t="s">
        <v>12</v>
      </c>
      <c r="C22" t="str">
        <f>'Input-inköpta varor o tjänster'!$J$11</f>
        <v>Inköpta produkter och tjänster - utökad beräkning</v>
      </c>
      <c r="D22" t="str">
        <f>'Input-inköpta varor o tjänster'!J31</f>
        <v>1.2.3 Lönetjänster</v>
      </c>
      <c r="E22" t="s">
        <v>516</v>
      </c>
      <c r="F22" s="77">
        <f>'Input-inköpta varor o tjänster'!K31</f>
        <v>0</v>
      </c>
      <c r="G22" s="77">
        <f>'Input-inköpta varor o tjänster'!L31</f>
        <v>0</v>
      </c>
      <c r="H22" s="77">
        <f>'Input-inköpta varor o tjänster'!M31</f>
        <v>0</v>
      </c>
      <c r="I22" s="77">
        <f>'Input-inköpta varor o tjänster'!N31</f>
        <v>0</v>
      </c>
      <c r="J22" s="77" t="str">
        <f>'Input-inköpta varor o tjänster'!O31</f>
        <v>kg CO2e/SEK</v>
      </c>
      <c r="K22" s="77">
        <f>'Input-inköpta varor o tjänster'!P31</f>
        <v>0</v>
      </c>
      <c r="L22" s="77">
        <f>'Input-inköpta varor o tjänster'!Q31</f>
        <v>0</v>
      </c>
      <c r="M22" s="78">
        <f>'Input-inköpta varor o tjänster'!R31</f>
        <v>3.935158338233353E-3</v>
      </c>
      <c r="N22" s="78" t="str">
        <f>IF(ISNUMBER('Input-inköpta varor o tjänster'!S31),'Input-inköpta varor o tjänster'!S31,"-")</f>
        <v>-</v>
      </c>
      <c r="O22" s="78" t="str">
        <f>IF(ISNUMBER('Input-inköpta varor o tjänster'!T31),'Input-inköpta varor o tjänster'!T31,"-")</f>
        <v>-</v>
      </c>
      <c r="P22" s="78" t="str">
        <f>IF(ISNUMBER('Input-inköpta varor o tjänster'!U31),'Input-inköpta varor o tjänster'!U31,"-")</f>
        <v>-</v>
      </c>
      <c r="Q22" s="60" t="str">
        <f t="shared" si="3"/>
        <v>-</v>
      </c>
      <c r="R22" s="60" t="str">
        <f t="shared" si="3"/>
        <v>-</v>
      </c>
      <c r="S22" s="61" t="str">
        <f t="shared" si="3"/>
        <v>-</v>
      </c>
      <c r="T22" s="72" t="str">
        <f t="shared" si="2"/>
        <v>-</v>
      </c>
      <c r="U22" s="72" t="str">
        <f t="shared" si="2"/>
        <v>-</v>
      </c>
      <c r="V22" s="72" t="str">
        <f t="shared" si="2"/>
        <v>-</v>
      </c>
      <c r="W22" s="72">
        <f t="shared" si="7"/>
        <v>0</v>
      </c>
      <c r="X22" s="72" t="str">
        <f t="shared" si="4"/>
        <v>-</v>
      </c>
      <c r="Y22" s="72" t="str">
        <f t="shared" si="5"/>
        <v>-</v>
      </c>
      <c r="Z22" s="72" t="str">
        <f t="shared" si="6"/>
        <v>-</v>
      </c>
      <c r="AA22" s="72">
        <f t="shared" si="8"/>
        <v>0</v>
      </c>
      <c r="AB22" s="60" t="str">
        <f>IFERROR(INDEX('Listor_utökad spend'!D:D,MATCH(VALUE('Input-inköpta varor o tjänster'!E31),'Listor_utökad spend'!E:E,0)),0)</f>
        <v>1 Övergripande material och tjänster</v>
      </c>
      <c r="AC22" s="60" t="str">
        <f>IFERROR(INDEX('Listor_utökad spend'!F:F,MATCH(('Input-inköpta varor o tjänster'!F31),'Listor_utökad spend'!G:G,0)),AB22)</f>
        <v>1.2 Human Resources</v>
      </c>
      <c r="AD22" s="60" t="str">
        <f>IFERROR(INDEX('Listor_utökad spend'!H:H,MATCH(('Input-inköpta varor o tjänster'!G31),'Listor_utökad spend'!I:I,0)),AC22)</f>
        <v>1.2.3. Lönetjänster</v>
      </c>
      <c r="AE22" s="62"/>
      <c r="AF22"/>
    </row>
    <row r="23" spans="1:32" s="63" customFormat="1" ht="15.5" thickTop="1" thickBot="1">
      <c r="A23" t="str">
        <f t="shared" si="1"/>
        <v>InköpAvVarorInköptaprodukterochtjänster-utökadberäkning1.2.4Avveckling/omstruktureringavpersonal</v>
      </c>
      <c r="B23" t="s">
        <v>12</v>
      </c>
      <c r="C23" t="str">
        <f>'Input-inköpta varor o tjänster'!$J$11</f>
        <v>Inköpta produkter och tjänster - utökad beräkning</v>
      </c>
      <c r="D23" t="str">
        <f>'Input-inköpta varor o tjänster'!J32</f>
        <v>1.2.4 Avveckling/omstrukturering av personal</v>
      </c>
      <c r="E23" t="s">
        <v>516</v>
      </c>
      <c r="F23" s="77">
        <f>'Input-inköpta varor o tjänster'!K32</f>
        <v>0</v>
      </c>
      <c r="G23" s="77">
        <f>'Input-inköpta varor o tjänster'!L32</f>
        <v>0</v>
      </c>
      <c r="H23" s="77">
        <f>'Input-inköpta varor o tjänster'!M32</f>
        <v>0</v>
      </c>
      <c r="I23" s="77">
        <f>'Input-inköpta varor o tjänster'!N32</f>
        <v>0</v>
      </c>
      <c r="J23" s="77" t="str">
        <f>'Input-inköpta varor o tjänster'!O32</f>
        <v>kg CO2e/SEK</v>
      </c>
      <c r="K23" s="77">
        <f>'Input-inköpta varor o tjänster'!P32</f>
        <v>0</v>
      </c>
      <c r="L23" s="77">
        <f>'Input-inköpta varor o tjänster'!Q32</f>
        <v>0</v>
      </c>
      <c r="M23" s="78">
        <f>'Input-inköpta varor o tjänster'!R32</f>
        <v>9.5955084620784198E-3</v>
      </c>
      <c r="N23" s="78" t="str">
        <f>IF(ISNUMBER('Input-inköpta varor o tjänster'!S32),'Input-inköpta varor o tjänster'!S32,"-")</f>
        <v>-</v>
      </c>
      <c r="O23" s="78" t="str">
        <f>IF(ISNUMBER('Input-inköpta varor o tjänster'!T32),'Input-inköpta varor o tjänster'!T32,"-")</f>
        <v>-</v>
      </c>
      <c r="P23" s="78" t="str">
        <f>IF(ISNUMBER('Input-inköpta varor o tjänster'!U32),'Input-inköpta varor o tjänster'!U32,"-")</f>
        <v>-</v>
      </c>
      <c r="Q23" s="60" t="str">
        <f t="shared" si="3"/>
        <v>-</v>
      </c>
      <c r="R23" s="60" t="str">
        <f t="shared" si="3"/>
        <v>-</v>
      </c>
      <c r="S23" s="61" t="str">
        <f t="shared" si="3"/>
        <v>-</v>
      </c>
      <c r="T23" s="72" t="str">
        <f t="shared" si="2"/>
        <v>-</v>
      </c>
      <c r="U23" s="72" t="str">
        <f t="shared" si="2"/>
        <v>-</v>
      </c>
      <c r="V23" s="72" t="str">
        <f t="shared" si="2"/>
        <v>-</v>
      </c>
      <c r="W23" s="72">
        <f t="shared" si="7"/>
        <v>0</v>
      </c>
      <c r="X23" s="72" t="str">
        <f t="shared" si="4"/>
        <v>-</v>
      </c>
      <c r="Y23" s="72" t="str">
        <f t="shared" si="5"/>
        <v>-</v>
      </c>
      <c r="Z23" s="72" t="str">
        <f t="shared" si="6"/>
        <v>-</v>
      </c>
      <c r="AA23" s="72">
        <f t="shared" si="8"/>
        <v>0</v>
      </c>
      <c r="AB23" s="60" t="str">
        <f>IFERROR(INDEX('Listor_utökad spend'!D:D,MATCH(VALUE('Input-inköpta varor o tjänster'!E32),'Listor_utökad spend'!E:E,0)),0)</f>
        <v>1 Övergripande material och tjänster</v>
      </c>
      <c r="AC23" s="60" t="str">
        <f>IFERROR(INDEX('Listor_utökad spend'!F:F,MATCH(('Input-inköpta varor o tjänster'!F32),'Listor_utökad spend'!G:G,0)),AB23)</f>
        <v>1.2 Human Resources</v>
      </c>
      <c r="AD23" s="60" t="str">
        <f>IFERROR(INDEX('Listor_utökad spend'!H:H,MATCH(('Input-inköpta varor o tjänster'!G32),'Listor_utökad spend'!I:I,0)),AC23)</f>
        <v>1.2.4. Avveckling/omstrukturering av personal</v>
      </c>
      <c r="AE23" s="62"/>
      <c r="AF23"/>
    </row>
    <row r="24" spans="1:32" s="63" customFormat="1" ht="15.5" thickTop="1" thickBot="1">
      <c r="A24" t="str">
        <f t="shared" si="1"/>
        <v>InköpAvVarorInköptaprodukterochtjänster-utökadberäkning1.2.5OutsourcingHumanResources</v>
      </c>
      <c r="B24" t="s">
        <v>12</v>
      </c>
      <c r="C24" t="str">
        <f>'Input-inköpta varor o tjänster'!$J$11</f>
        <v>Inköpta produkter och tjänster - utökad beräkning</v>
      </c>
      <c r="D24" t="str">
        <f>'Input-inköpta varor o tjänster'!J33</f>
        <v>1.2.5 Outsourcing Human Resources</v>
      </c>
      <c r="E24" t="s">
        <v>516</v>
      </c>
      <c r="F24" s="77">
        <f>'Input-inköpta varor o tjänster'!K33</f>
        <v>0</v>
      </c>
      <c r="G24" s="77">
        <f>'Input-inköpta varor o tjänster'!L33</f>
        <v>0</v>
      </c>
      <c r="H24" s="77">
        <f>'Input-inköpta varor o tjänster'!M33</f>
        <v>0</v>
      </c>
      <c r="I24" s="77">
        <f>'Input-inköpta varor o tjänster'!N33</f>
        <v>0</v>
      </c>
      <c r="J24" s="77" t="str">
        <f>'Input-inköpta varor o tjänster'!O33</f>
        <v>kg CO2e/SEK</v>
      </c>
      <c r="K24" s="77">
        <f>'Input-inköpta varor o tjänster'!P33</f>
        <v>0</v>
      </c>
      <c r="L24" s="77">
        <f>'Input-inköpta varor o tjänster'!Q33</f>
        <v>0</v>
      </c>
      <c r="M24" s="78">
        <f>'Input-inköpta varor o tjänster'!R33</f>
        <v>9.5955084620784198E-3</v>
      </c>
      <c r="N24" s="78" t="str">
        <f>IF(ISNUMBER('Input-inköpta varor o tjänster'!S33),'Input-inköpta varor o tjänster'!S33,"-")</f>
        <v>-</v>
      </c>
      <c r="O24" s="78" t="str">
        <f>IF(ISNUMBER('Input-inköpta varor o tjänster'!T33),'Input-inköpta varor o tjänster'!T33,"-")</f>
        <v>-</v>
      </c>
      <c r="P24" s="78" t="str">
        <f>IF(ISNUMBER('Input-inköpta varor o tjänster'!U33),'Input-inköpta varor o tjänster'!U33,"-")</f>
        <v>-</v>
      </c>
      <c r="Q24" s="60" t="str">
        <f t="shared" si="3"/>
        <v>-</v>
      </c>
      <c r="R24" s="60" t="str">
        <f t="shared" si="3"/>
        <v>-</v>
      </c>
      <c r="S24" s="61" t="str">
        <f t="shared" si="3"/>
        <v>-</v>
      </c>
      <c r="T24" s="72" t="str">
        <f t="shared" si="2"/>
        <v>-</v>
      </c>
      <c r="U24" s="72" t="str">
        <f t="shared" si="2"/>
        <v>-</v>
      </c>
      <c r="V24" s="72" t="str">
        <f t="shared" si="2"/>
        <v>-</v>
      </c>
      <c r="W24" s="72">
        <f t="shared" si="7"/>
        <v>0</v>
      </c>
      <c r="X24" s="72" t="str">
        <f t="shared" si="4"/>
        <v>-</v>
      </c>
      <c r="Y24" s="72" t="str">
        <f t="shared" si="5"/>
        <v>-</v>
      </c>
      <c r="Z24" s="72" t="str">
        <f t="shared" si="6"/>
        <v>-</v>
      </c>
      <c r="AA24" s="72">
        <f t="shared" si="8"/>
        <v>0</v>
      </c>
      <c r="AB24" s="60" t="str">
        <f>IFERROR(INDEX('Listor_utökad spend'!D:D,MATCH(VALUE('Input-inköpta varor o tjänster'!E33),'Listor_utökad spend'!E:E,0)),0)</f>
        <v>1 Övergripande material och tjänster</v>
      </c>
      <c r="AC24" s="60" t="str">
        <f>IFERROR(INDEX('Listor_utökad spend'!F:F,MATCH(('Input-inköpta varor o tjänster'!F33),'Listor_utökad spend'!G:G,0)),AB24)</f>
        <v>1.2 Human Resources</v>
      </c>
      <c r="AD24" s="60" t="str">
        <f>IFERROR(INDEX('Listor_utökad spend'!H:H,MATCH(('Input-inköpta varor o tjänster'!G33),'Listor_utökad spend'!I:I,0)),AC24)</f>
        <v>1.2.5. Outsourcing Human Resources</v>
      </c>
      <c r="AE24" s="62"/>
      <c r="AF24"/>
    </row>
    <row r="25" spans="1:32" s="63" customFormat="1" ht="15.5" thickTop="1" thickBot="1">
      <c r="A25" t="str">
        <f t="shared" si="1"/>
        <v>InköpAvVarorInköptaprodukterochtjänster-utökadberäkning1.2.6Personalvård</v>
      </c>
      <c r="B25" t="s">
        <v>12</v>
      </c>
      <c r="C25" t="str">
        <f>'Input-inköpta varor o tjänster'!$J$11</f>
        <v>Inköpta produkter och tjänster - utökad beräkning</v>
      </c>
      <c r="D25" t="str">
        <f>'Input-inköpta varor o tjänster'!J34</f>
        <v>1.2.6 Personalvård</v>
      </c>
      <c r="E25" t="s">
        <v>516</v>
      </c>
      <c r="F25" s="77">
        <f>'Input-inköpta varor o tjänster'!K34</f>
        <v>0</v>
      </c>
      <c r="G25" s="77">
        <f>'Input-inköpta varor o tjänster'!L34</f>
        <v>0</v>
      </c>
      <c r="H25" s="77">
        <f>'Input-inköpta varor o tjänster'!M34</f>
        <v>0</v>
      </c>
      <c r="I25" s="77">
        <f>'Input-inköpta varor o tjänster'!N34</f>
        <v>0</v>
      </c>
      <c r="J25" s="77" t="str">
        <f>'Input-inköpta varor o tjänster'!O34</f>
        <v>kg CO2e/SEK</v>
      </c>
      <c r="K25" s="77">
        <f>'Input-inköpta varor o tjänster'!P34</f>
        <v>0</v>
      </c>
      <c r="L25" s="77">
        <f>'Input-inköpta varor o tjänster'!Q34</f>
        <v>0</v>
      </c>
      <c r="M25" s="78">
        <f>'Input-inköpta varor o tjänster'!R34</f>
        <v>5.3580579380120069E-3</v>
      </c>
      <c r="N25" s="78" t="str">
        <f>IF(ISNUMBER('Input-inköpta varor o tjänster'!S34),'Input-inköpta varor o tjänster'!S34,"-")</f>
        <v>-</v>
      </c>
      <c r="O25" s="78" t="str">
        <f>IF(ISNUMBER('Input-inköpta varor o tjänster'!T34),'Input-inköpta varor o tjänster'!T34,"-")</f>
        <v>-</v>
      </c>
      <c r="P25" s="78" t="str">
        <f>IF(ISNUMBER('Input-inköpta varor o tjänster'!U34),'Input-inköpta varor o tjänster'!U34,"-")</f>
        <v>-</v>
      </c>
      <c r="Q25" s="60" t="str">
        <f t="shared" si="3"/>
        <v>-</v>
      </c>
      <c r="R25" s="60" t="str">
        <f t="shared" si="3"/>
        <v>-</v>
      </c>
      <c r="S25" s="61" t="str">
        <f t="shared" si="3"/>
        <v>-</v>
      </c>
      <c r="T25" s="72" t="str">
        <f t="shared" si="2"/>
        <v>-</v>
      </c>
      <c r="U25" s="72" t="str">
        <f t="shared" si="2"/>
        <v>-</v>
      </c>
      <c r="V25" s="72" t="str">
        <f t="shared" si="2"/>
        <v>-</v>
      </c>
      <c r="W25" s="72">
        <f t="shared" si="7"/>
        <v>0</v>
      </c>
      <c r="X25" s="72" t="str">
        <f t="shared" si="4"/>
        <v>-</v>
      </c>
      <c r="Y25" s="72" t="str">
        <f t="shared" si="5"/>
        <v>-</v>
      </c>
      <c r="Z25" s="72" t="str">
        <f t="shared" si="6"/>
        <v>-</v>
      </c>
      <c r="AA25" s="72">
        <f t="shared" si="8"/>
        <v>0</v>
      </c>
      <c r="AB25" s="60" t="str">
        <f>IFERROR(INDEX('Listor_utökad spend'!D:D,MATCH(VALUE('Input-inköpta varor o tjänster'!E34),'Listor_utökad spend'!E:E,0)),0)</f>
        <v>1 Övergripande material och tjänster</v>
      </c>
      <c r="AC25" s="60" t="str">
        <f>IFERROR(INDEX('Listor_utökad spend'!F:F,MATCH(('Input-inköpta varor o tjänster'!F34),'Listor_utökad spend'!G:G,0)),AB25)</f>
        <v>1.2 Human Resources</v>
      </c>
      <c r="AD25" s="60" t="str">
        <f>IFERROR(INDEX('Listor_utökad spend'!H:H,MATCH(('Input-inköpta varor o tjänster'!G34),'Listor_utökad spend'!I:I,0)),AC25)</f>
        <v>1.2.6. Personalvård</v>
      </c>
      <c r="AE25" s="62"/>
      <c r="AF25"/>
    </row>
    <row r="26" spans="1:32" s="63" customFormat="1" ht="15.5" thickTop="1" thickBot="1">
      <c r="A26" t="str">
        <f t="shared" si="1"/>
        <v>InköpAvVarorInköptaprodukterochtjänster-utökadberäkning1.2.7Prenumerationer</v>
      </c>
      <c r="B26" t="s">
        <v>12</v>
      </c>
      <c r="C26" t="str">
        <f>'Input-inköpta varor o tjänster'!$J$11</f>
        <v>Inköpta produkter och tjänster - utökad beräkning</v>
      </c>
      <c r="D26" t="str">
        <f>'Input-inköpta varor o tjänster'!J35</f>
        <v>1.2.7 Prenumerationer</v>
      </c>
      <c r="E26" t="s">
        <v>516</v>
      </c>
      <c r="F26" s="77">
        <f>'Input-inköpta varor o tjänster'!K35</f>
        <v>0</v>
      </c>
      <c r="G26" s="77">
        <f>'Input-inköpta varor o tjänster'!L35</f>
        <v>0</v>
      </c>
      <c r="H26" s="77">
        <f>'Input-inköpta varor o tjänster'!M35</f>
        <v>0</v>
      </c>
      <c r="I26" s="77">
        <f>'Input-inköpta varor o tjänster'!N35</f>
        <v>0</v>
      </c>
      <c r="J26" s="77" t="str">
        <f>'Input-inköpta varor o tjänster'!O35</f>
        <v>kg CO2e/SEK</v>
      </c>
      <c r="K26" s="77">
        <f>'Input-inköpta varor o tjänster'!P35</f>
        <v>0</v>
      </c>
      <c r="L26" s="77">
        <f>'Input-inköpta varor o tjänster'!Q35</f>
        <v>0</v>
      </c>
      <c r="M26" s="78">
        <f>'Input-inköpta varor o tjänster'!R35</f>
        <v>2.1193264619702404E-2</v>
      </c>
      <c r="N26" s="78" t="str">
        <f>IF(ISNUMBER('Input-inköpta varor o tjänster'!S35),'Input-inköpta varor o tjänster'!S35,"-")</f>
        <v>-</v>
      </c>
      <c r="O26" s="78" t="str">
        <f>IF(ISNUMBER('Input-inköpta varor o tjänster'!T35),'Input-inköpta varor o tjänster'!T35,"-")</f>
        <v>-</v>
      </c>
      <c r="P26" s="78" t="str">
        <f>IF(ISNUMBER('Input-inköpta varor o tjänster'!U35),'Input-inköpta varor o tjänster'!U35,"-")</f>
        <v>-</v>
      </c>
      <c r="Q26" s="60" t="str">
        <f t="shared" si="3"/>
        <v>-</v>
      </c>
      <c r="R26" s="60" t="str">
        <f t="shared" si="3"/>
        <v>-</v>
      </c>
      <c r="S26" s="61" t="str">
        <f t="shared" si="3"/>
        <v>-</v>
      </c>
      <c r="T26" s="72" t="str">
        <f t="shared" si="2"/>
        <v>-</v>
      </c>
      <c r="U26" s="72" t="str">
        <f t="shared" si="2"/>
        <v>-</v>
      </c>
      <c r="V26" s="72" t="str">
        <f t="shared" si="2"/>
        <v>-</v>
      </c>
      <c r="W26" s="72">
        <f t="shared" si="7"/>
        <v>0</v>
      </c>
      <c r="X26" s="72" t="str">
        <f t="shared" si="4"/>
        <v>-</v>
      </c>
      <c r="Y26" s="72" t="str">
        <f t="shared" si="5"/>
        <v>-</v>
      </c>
      <c r="Z26" s="72" t="str">
        <f t="shared" si="6"/>
        <v>-</v>
      </c>
      <c r="AA26" s="72">
        <f t="shared" si="8"/>
        <v>0</v>
      </c>
      <c r="AB26" s="60" t="str">
        <f>IFERROR(INDEX('Listor_utökad spend'!D:D,MATCH(VALUE('Input-inköpta varor o tjänster'!E35),'Listor_utökad spend'!E:E,0)),0)</f>
        <v>1 Övergripande material och tjänster</v>
      </c>
      <c r="AC26" s="60" t="str">
        <f>IFERROR(INDEX('Listor_utökad spend'!F:F,MATCH(('Input-inköpta varor o tjänster'!F35),'Listor_utökad spend'!G:G,0)),AB26)</f>
        <v>1.2 Human Resources</v>
      </c>
      <c r="AD26" s="60" t="str">
        <f>IFERROR(INDEX('Listor_utökad spend'!H:H,MATCH(('Input-inköpta varor o tjänster'!G35),'Listor_utökad spend'!I:I,0)),AC26)</f>
        <v>1.2.7. Prenumerationer</v>
      </c>
      <c r="AE26" s="62"/>
      <c r="AF26"/>
    </row>
    <row r="27" spans="1:32" s="63" customFormat="1" ht="15.5" thickTop="1" thickBot="1">
      <c r="A27" t="str">
        <f t="shared" si="1"/>
        <v>InköpAvVarorInköptaprodukterochtjänster-utökadberäkning1.2.8Rekrytering</v>
      </c>
      <c r="B27" t="s">
        <v>12</v>
      </c>
      <c r="C27" t="str">
        <f>'Input-inköpta varor o tjänster'!$J$11</f>
        <v>Inköpta produkter och tjänster - utökad beräkning</v>
      </c>
      <c r="D27" t="str">
        <f>'Input-inköpta varor o tjänster'!J36</f>
        <v>1.2.8 Rekrytering</v>
      </c>
      <c r="E27" t="s">
        <v>516</v>
      </c>
      <c r="F27" s="77">
        <f>'Input-inköpta varor o tjänster'!K36</f>
        <v>0</v>
      </c>
      <c r="G27" s="77">
        <f>'Input-inköpta varor o tjänster'!L36</f>
        <v>0</v>
      </c>
      <c r="H27" s="77">
        <f>'Input-inköpta varor o tjänster'!M36</f>
        <v>0</v>
      </c>
      <c r="I27" s="77">
        <f>'Input-inköpta varor o tjänster'!N36</f>
        <v>0</v>
      </c>
      <c r="J27" s="77" t="str">
        <f>'Input-inköpta varor o tjänster'!O36</f>
        <v>kg CO2e/SEK</v>
      </c>
      <c r="K27" s="77">
        <f>'Input-inköpta varor o tjänster'!P36</f>
        <v>0</v>
      </c>
      <c r="L27" s="77">
        <f>'Input-inköpta varor o tjänster'!Q36</f>
        <v>0</v>
      </c>
      <c r="M27" s="78">
        <f>'Input-inköpta varor o tjänster'!R36</f>
        <v>9.5955084620784198E-3</v>
      </c>
      <c r="N27" s="78" t="str">
        <f>IF(ISNUMBER('Input-inköpta varor o tjänster'!S36),'Input-inköpta varor o tjänster'!S36,"-")</f>
        <v>-</v>
      </c>
      <c r="O27" s="78" t="str">
        <f>IF(ISNUMBER('Input-inköpta varor o tjänster'!T36),'Input-inköpta varor o tjänster'!T36,"-")</f>
        <v>-</v>
      </c>
      <c r="P27" s="78" t="str">
        <f>IF(ISNUMBER('Input-inköpta varor o tjänster'!U36),'Input-inköpta varor o tjänster'!U36,"-")</f>
        <v>-</v>
      </c>
      <c r="Q27" s="60" t="str">
        <f t="shared" si="3"/>
        <v>-</v>
      </c>
      <c r="R27" s="60" t="str">
        <f t="shared" si="3"/>
        <v>-</v>
      </c>
      <c r="S27" s="61" t="str">
        <f t="shared" si="3"/>
        <v>-</v>
      </c>
      <c r="T27" s="72" t="str">
        <f t="shared" si="2"/>
        <v>-</v>
      </c>
      <c r="U27" s="72" t="str">
        <f t="shared" si="2"/>
        <v>-</v>
      </c>
      <c r="V27" s="72" t="str">
        <f t="shared" si="2"/>
        <v>-</v>
      </c>
      <c r="W27" s="72">
        <f t="shared" si="7"/>
        <v>0</v>
      </c>
      <c r="X27" s="72" t="str">
        <f t="shared" si="4"/>
        <v>-</v>
      </c>
      <c r="Y27" s="72" t="str">
        <f t="shared" si="5"/>
        <v>-</v>
      </c>
      <c r="Z27" s="72" t="str">
        <f t="shared" si="6"/>
        <v>-</v>
      </c>
      <c r="AA27" s="72">
        <f t="shared" si="8"/>
        <v>0</v>
      </c>
      <c r="AB27" s="60" t="str">
        <f>IFERROR(INDEX('Listor_utökad spend'!D:D,MATCH(VALUE('Input-inköpta varor o tjänster'!E36),'Listor_utökad spend'!E:E,0)),0)</f>
        <v>1 Övergripande material och tjänster</v>
      </c>
      <c r="AC27" s="60" t="str">
        <f>IFERROR(INDEX('Listor_utökad spend'!F:F,MATCH(('Input-inköpta varor o tjänster'!F36),'Listor_utökad spend'!G:G,0)),AB27)</f>
        <v>1.2 Human Resources</v>
      </c>
      <c r="AD27" s="60" t="str">
        <f>IFERROR(INDEX('Listor_utökad spend'!H:H,MATCH(('Input-inköpta varor o tjänster'!G36),'Listor_utökad spend'!I:I,0)),AC27)</f>
        <v>1.2.8. Rekrytering</v>
      </c>
      <c r="AE27" s="62"/>
      <c r="AF27"/>
    </row>
    <row r="28" spans="1:32" s="63" customFormat="1" ht="15.5" thickTop="1" thickBot="1">
      <c r="A28" t="str">
        <f t="shared" si="1"/>
        <v>InköpAvVarorInköptaprodukterochtjänster-utökadberäkning1.2.9Terminalglasögon</v>
      </c>
      <c r="B28" t="s">
        <v>12</v>
      </c>
      <c r="C28" t="str">
        <f>'Input-inköpta varor o tjänster'!$J$11</f>
        <v>Inköpta produkter och tjänster - utökad beräkning</v>
      </c>
      <c r="D28" t="str">
        <f>'Input-inköpta varor o tjänster'!J37</f>
        <v>1.2.9 Terminalglasögon</v>
      </c>
      <c r="E28" t="s">
        <v>516</v>
      </c>
      <c r="F28" s="77">
        <f>'Input-inköpta varor o tjänster'!K37</f>
        <v>0</v>
      </c>
      <c r="G28" s="77">
        <f>'Input-inköpta varor o tjänster'!L37</f>
        <v>0</v>
      </c>
      <c r="H28" s="77">
        <f>'Input-inköpta varor o tjänster'!M37</f>
        <v>0</v>
      </c>
      <c r="I28" s="77">
        <f>'Input-inköpta varor o tjänster'!N37</f>
        <v>0</v>
      </c>
      <c r="J28" s="77" t="str">
        <f>'Input-inköpta varor o tjänster'!O37</f>
        <v>kg CO2e/SEK</v>
      </c>
      <c r="K28" s="77">
        <f>'Input-inköpta varor o tjänster'!P37</f>
        <v>0</v>
      </c>
      <c r="L28" s="77">
        <f>'Input-inköpta varor o tjänster'!Q37</f>
        <v>0</v>
      </c>
      <c r="M28" s="78">
        <f>'Input-inköpta varor o tjänster'!R37</f>
        <v>2.9462008468872706E-2</v>
      </c>
      <c r="N28" s="78" t="str">
        <f>IF(ISNUMBER('Input-inköpta varor o tjänster'!S37),'Input-inköpta varor o tjänster'!S37,"-")</f>
        <v>-</v>
      </c>
      <c r="O28" s="78" t="str">
        <f>IF(ISNUMBER('Input-inköpta varor o tjänster'!T37),'Input-inköpta varor o tjänster'!T37,"-")</f>
        <v>-</v>
      </c>
      <c r="P28" s="78" t="str">
        <f>IF(ISNUMBER('Input-inköpta varor o tjänster'!U37),'Input-inköpta varor o tjänster'!U37,"-")</f>
        <v>-</v>
      </c>
      <c r="Q28" s="60" t="str">
        <f t="shared" si="3"/>
        <v>-</v>
      </c>
      <c r="R28" s="60" t="str">
        <f t="shared" si="3"/>
        <v>-</v>
      </c>
      <c r="S28" s="61" t="str">
        <f t="shared" si="3"/>
        <v>-</v>
      </c>
      <c r="T28" s="72" t="str">
        <f t="shared" si="2"/>
        <v>-</v>
      </c>
      <c r="U28" s="72" t="str">
        <f t="shared" si="2"/>
        <v>-</v>
      </c>
      <c r="V28" s="72" t="str">
        <f t="shared" si="2"/>
        <v>-</v>
      </c>
      <c r="W28" s="72">
        <f t="shared" si="7"/>
        <v>0</v>
      </c>
      <c r="X28" s="72" t="str">
        <f t="shared" si="4"/>
        <v>-</v>
      </c>
      <c r="Y28" s="72" t="str">
        <f t="shared" si="5"/>
        <v>-</v>
      </c>
      <c r="Z28" s="72" t="str">
        <f t="shared" si="6"/>
        <v>-</v>
      </c>
      <c r="AA28" s="72">
        <f t="shared" si="8"/>
        <v>0</v>
      </c>
      <c r="AB28" s="60" t="str">
        <f>IFERROR(INDEX('Listor_utökad spend'!D:D,MATCH(VALUE('Input-inköpta varor o tjänster'!E37),'Listor_utökad spend'!E:E,0)),0)</f>
        <v>1 Övergripande material och tjänster</v>
      </c>
      <c r="AC28" s="60" t="str">
        <f>IFERROR(INDEX('Listor_utökad spend'!F:F,MATCH(('Input-inköpta varor o tjänster'!F37),'Listor_utökad spend'!G:G,0)),AB28)</f>
        <v>1.2 Human Resources</v>
      </c>
      <c r="AD28" s="60" t="str">
        <f>IFERROR(INDEX('Listor_utökad spend'!H:H,MATCH(('Input-inköpta varor o tjänster'!G37),'Listor_utökad spend'!I:I,0)),AC28)</f>
        <v>1.2.9. Terminalglasögon</v>
      </c>
      <c r="AE28" s="62"/>
      <c r="AF28"/>
    </row>
    <row r="29" spans="1:32" s="63" customFormat="1" ht="15.5" thickTop="1" thickBot="1">
      <c r="A29" t="str">
        <f t="shared" ref="A29:A94" si="9">TRIM(SUBSTITUTE(CONCATENATE(B29,C29,D29)," ",""))</f>
        <v>InköpAvVarorInköptaprodukterochtjänster-utökadberäkning1.2.10Utbildning</v>
      </c>
      <c r="B29" t="s">
        <v>12</v>
      </c>
      <c r="C29" t="str">
        <f>'Input-inköpta varor o tjänster'!$J$11</f>
        <v>Inköpta produkter och tjänster - utökad beräkning</v>
      </c>
      <c r="D29" t="str">
        <f>'Input-inköpta varor o tjänster'!J38</f>
        <v>1.2.10 Utbildning</v>
      </c>
      <c r="E29" t="s">
        <v>516</v>
      </c>
      <c r="F29" s="77">
        <f>'Input-inköpta varor o tjänster'!K38</f>
        <v>0</v>
      </c>
      <c r="G29" s="77">
        <f>'Input-inköpta varor o tjänster'!L38</f>
        <v>0</v>
      </c>
      <c r="H29" s="77">
        <f>'Input-inköpta varor o tjänster'!M38</f>
        <v>0</v>
      </c>
      <c r="I29" s="77">
        <f>'Input-inköpta varor o tjänster'!N38</f>
        <v>0</v>
      </c>
      <c r="J29" s="77" t="str">
        <f>'Input-inköpta varor o tjänster'!O38</f>
        <v>kg CO2e/SEK</v>
      </c>
      <c r="K29" s="77">
        <f>'Input-inköpta varor o tjänster'!P38</f>
        <v>0</v>
      </c>
      <c r="L29" s="77">
        <f>'Input-inköpta varor o tjänster'!Q38</f>
        <v>0</v>
      </c>
      <c r="M29" s="78">
        <f>'Input-inköpta varor o tjänster'!R38</f>
        <v>5.8235834314221205E-3</v>
      </c>
      <c r="N29" s="78" t="str">
        <f>IF(ISNUMBER('Input-inköpta varor o tjänster'!S38),'Input-inköpta varor o tjänster'!S38,"-")</f>
        <v>-</v>
      </c>
      <c r="O29" s="78" t="str">
        <f>IF(ISNUMBER('Input-inköpta varor o tjänster'!T38),'Input-inköpta varor o tjänster'!T38,"-")</f>
        <v>-</v>
      </c>
      <c r="P29" s="78" t="str">
        <f>IF(ISNUMBER('Input-inköpta varor o tjänster'!U38),'Input-inköpta varor o tjänster'!U38,"-")</f>
        <v>-</v>
      </c>
      <c r="Q29" s="60" t="str">
        <f t="shared" si="3"/>
        <v>-</v>
      </c>
      <c r="R29" s="60" t="str">
        <f t="shared" si="3"/>
        <v>-</v>
      </c>
      <c r="S29" s="61" t="str">
        <f t="shared" si="3"/>
        <v>-</v>
      </c>
      <c r="T29" s="72" t="str">
        <f t="shared" si="2"/>
        <v>-</v>
      </c>
      <c r="U29" s="72" t="str">
        <f t="shared" si="2"/>
        <v>-</v>
      </c>
      <c r="V29" s="72" t="str">
        <f t="shared" si="2"/>
        <v>-</v>
      </c>
      <c r="W29" s="72">
        <f t="shared" si="7"/>
        <v>0</v>
      </c>
      <c r="X29" s="72" t="str">
        <f t="shared" si="4"/>
        <v>-</v>
      </c>
      <c r="Y29" s="72" t="str">
        <f t="shared" si="5"/>
        <v>-</v>
      </c>
      <c r="Z29" s="72" t="str">
        <f t="shared" si="6"/>
        <v>-</v>
      </c>
      <c r="AA29" s="72">
        <f t="shared" si="8"/>
        <v>0</v>
      </c>
      <c r="AB29" s="60" t="str">
        <f>IFERROR(INDEX('Listor_utökad spend'!D:D,MATCH(VALUE('Input-inköpta varor o tjänster'!E38),'Listor_utökad spend'!E:E,0)),0)</f>
        <v>1 Övergripande material och tjänster</v>
      </c>
      <c r="AC29" s="60" t="str">
        <f>IFERROR(INDEX('Listor_utökad spend'!F:F,MATCH(('Input-inköpta varor o tjänster'!F38),'Listor_utökad spend'!G:G,0)),AB29)</f>
        <v>1.2 Human Resources</v>
      </c>
      <c r="AD29" s="60" t="str">
        <f>IFERROR(INDEX('Listor_utökad spend'!H:H,MATCH(('Input-inköpta varor o tjänster'!G38),'Listor_utökad spend'!I:I,0)),AC29)</f>
        <v>1.2.10. Utbildning</v>
      </c>
      <c r="AE29" s="62"/>
      <c r="AF29"/>
    </row>
    <row r="30" spans="1:32" s="63" customFormat="1" ht="15.5" thickTop="1" thickBot="1">
      <c r="A30" t="str">
        <f t="shared" si="9"/>
        <v>InköpAvVarorInköptaprodukterochtjänster-utökadberäkning1.2.99ÖvrigtHumanResources</v>
      </c>
      <c r="B30" t="s">
        <v>12</v>
      </c>
      <c r="C30" t="str">
        <f>'Input-inköpta varor o tjänster'!$J$11</f>
        <v>Inköpta produkter och tjänster - utökad beräkning</v>
      </c>
      <c r="D30" t="str">
        <f>'Input-inköpta varor o tjänster'!J39</f>
        <v>1.2.99 Övrigt Human Resources</v>
      </c>
      <c r="E30" t="s">
        <v>516</v>
      </c>
      <c r="F30" s="77">
        <f>'Input-inköpta varor o tjänster'!K39</f>
        <v>0</v>
      </c>
      <c r="G30" s="77">
        <f>'Input-inköpta varor o tjänster'!L39</f>
        <v>0</v>
      </c>
      <c r="H30" s="77">
        <f>'Input-inköpta varor o tjänster'!M39</f>
        <v>0</v>
      </c>
      <c r="I30" s="77">
        <f>'Input-inköpta varor o tjänster'!N39</f>
        <v>0</v>
      </c>
      <c r="J30" s="77" t="str">
        <f>'Input-inköpta varor o tjänster'!O39</f>
        <v>kg CO2e/SEK</v>
      </c>
      <c r="K30" s="77">
        <f>'Input-inköpta varor o tjänster'!P39</f>
        <v>0</v>
      </c>
      <c r="L30" s="77">
        <f>'Input-inköpta varor o tjänster'!Q39</f>
        <v>0</v>
      </c>
      <c r="M30" s="78">
        <f>'Input-inköpta varor o tjänster'!R39</f>
        <v>9.5955084620784198E-3</v>
      </c>
      <c r="N30" s="78" t="str">
        <f>IF(ISNUMBER('Input-inköpta varor o tjänster'!S39),'Input-inköpta varor o tjänster'!S39,"-")</f>
        <v>-</v>
      </c>
      <c r="O30" s="78" t="str">
        <f>IF(ISNUMBER('Input-inköpta varor o tjänster'!T39),'Input-inköpta varor o tjänster'!T39,"-")</f>
        <v>-</v>
      </c>
      <c r="P30" s="78" t="str">
        <f>IF(ISNUMBER('Input-inköpta varor o tjänster'!U39),'Input-inköpta varor o tjänster'!U39,"-")</f>
        <v>-</v>
      </c>
      <c r="Q30" s="60" t="str">
        <f t="shared" si="3"/>
        <v>-</v>
      </c>
      <c r="R30" s="60" t="str">
        <f t="shared" si="3"/>
        <v>-</v>
      </c>
      <c r="S30" s="61" t="str">
        <f t="shared" si="3"/>
        <v>-</v>
      </c>
      <c r="T30" s="72" t="str">
        <f t="shared" si="2"/>
        <v>-</v>
      </c>
      <c r="U30" s="72" t="str">
        <f t="shared" si="2"/>
        <v>-</v>
      </c>
      <c r="V30" s="72" t="str">
        <f t="shared" si="2"/>
        <v>-</v>
      </c>
      <c r="W30" s="72">
        <f t="shared" si="7"/>
        <v>0</v>
      </c>
      <c r="X30" s="72" t="str">
        <f t="shared" si="4"/>
        <v>-</v>
      </c>
      <c r="Y30" s="72" t="str">
        <f t="shared" si="5"/>
        <v>-</v>
      </c>
      <c r="Z30" s="72" t="str">
        <f t="shared" si="6"/>
        <v>-</v>
      </c>
      <c r="AA30" s="72">
        <f t="shared" si="8"/>
        <v>0</v>
      </c>
      <c r="AB30" s="60" t="str">
        <f>IFERROR(INDEX('Listor_utökad spend'!D:D,MATCH(VALUE('Input-inköpta varor o tjänster'!E39),'Listor_utökad spend'!E:E,0)),0)</f>
        <v>1 Övergripande material och tjänster</v>
      </c>
      <c r="AC30" s="60" t="str">
        <f>IFERROR(INDEX('Listor_utökad spend'!F:F,MATCH(('Input-inköpta varor o tjänster'!F39),'Listor_utökad spend'!G:G,0)),AB30)</f>
        <v>1.2 Human Resources</v>
      </c>
      <c r="AD30" s="60" t="str">
        <f>IFERROR(INDEX('Listor_utökad spend'!H:H,MATCH(('Input-inköpta varor o tjänster'!G39),'Listor_utökad spend'!I:I,0)),AC30)</f>
        <v>1.2.99. Övrigt Human Resources</v>
      </c>
      <c r="AE30" s="62"/>
      <c r="AF30"/>
    </row>
    <row r="31" spans="1:32" s="63" customFormat="1" ht="15.5" thickTop="1" thickBot="1">
      <c r="A31" t="str">
        <f t="shared" si="9"/>
        <v>InköpAvVarorInköptaprodukterochtjänster-utökadberäkning1.3Kommunikation</v>
      </c>
      <c r="B31" t="s">
        <v>12</v>
      </c>
      <c r="C31" t="str">
        <f>'Input-inköpta varor o tjänster'!$J$11</f>
        <v>Inköpta produkter och tjänster - utökad beräkning</v>
      </c>
      <c r="D31" t="str">
        <f>'Input-inköpta varor o tjänster'!J40</f>
        <v>1.3 Kommunikation</v>
      </c>
      <c r="E31" t="s">
        <v>516</v>
      </c>
      <c r="F31" s="77">
        <f>'Input-inköpta varor o tjänster'!K40</f>
        <v>0</v>
      </c>
      <c r="G31" s="77">
        <f>'Input-inköpta varor o tjänster'!L40</f>
        <v>0</v>
      </c>
      <c r="H31" s="77">
        <f>'Input-inköpta varor o tjänster'!M40</f>
        <v>0</v>
      </c>
      <c r="I31" s="77">
        <f>'Input-inköpta varor o tjänster'!N40</f>
        <v>0</v>
      </c>
      <c r="J31" s="77" t="str">
        <f>'Input-inköpta varor o tjänster'!O40</f>
        <v>kg CO2e/SEK</v>
      </c>
      <c r="K31" s="77">
        <f>'Input-inköpta varor o tjänster'!P40</f>
        <v>0</v>
      </c>
      <c r="L31" s="77">
        <f>'Input-inköpta varor o tjänster'!Q40</f>
        <v>0</v>
      </c>
      <c r="M31" s="78">
        <f>'Input-inköpta varor o tjänster'!R40</f>
        <v>1.686648899247396E-2</v>
      </c>
      <c r="N31" s="78" t="str">
        <f>IF(ISNUMBER('Input-inköpta varor o tjänster'!S40),'Input-inköpta varor o tjänster'!S40,"-")</f>
        <v>-</v>
      </c>
      <c r="O31" s="78" t="str">
        <f>IF(ISNUMBER('Input-inköpta varor o tjänster'!T40),'Input-inköpta varor o tjänster'!T40,"-")</f>
        <v>-</v>
      </c>
      <c r="P31" s="78" t="str">
        <f>IF(ISNUMBER('Input-inköpta varor o tjänster'!U40),'Input-inköpta varor o tjänster'!U40,"-")</f>
        <v>-</v>
      </c>
      <c r="Q31" s="60" t="str">
        <f t="shared" si="3"/>
        <v>-</v>
      </c>
      <c r="R31" s="60" t="str">
        <f t="shared" si="3"/>
        <v>-</v>
      </c>
      <c r="S31" s="61" t="str">
        <f t="shared" si="3"/>
        <v>-</v>
      </c>
      <c r="T31" s="72" t="str">
        <f t="shared" si="2"/>
        <v>-</v>
      </c>
      <c r="U31" s="72" t="str">
        <f t="shared" si="2"/>
        <v>-</v>
      </c>
      <c r="V31" s="72" t="str">
        <f t="shared" si="2"/>
        <v>-</v>
      </c>
      <c r="W31" s="72">
        <f t="shared" si="7"/>
        <v>0</v>
      </c>
      <c r="X31" s="72" t="str">
        <f t="shared" si="4"/>
        <v>-</v>
      </c>
      <c r="Y31" s="72" t="str">
        <f t="shared" si="5"/>
        <v>-</v>
      </c>
      <c r="Z31" s="72" t="str">
        <f t="shared" si="6"/>
        <v>-</v>
      </c>
      <c r="AA31" s="72">
        <f t="shared" si="8"/>
        <v>0</v>
      </c>
      <c r="AB31" s="60" t="str">
        <f>IFERROR(INDEX('Listor_utökad spend'!D:D,MATCH(VALUE('Input-inköpta varor o tjänster'!E40),'Listor_utökad spend'!E:E,0)),0)</f>
        <v>1 Övergripande material och tjänster</v>
      </c>
      <c r="AC31" s="60" t="str">
        <f>IFERROR(INDEX('Listor_utökad spend'!F:F,MATCH(('Input-inköpta varor o tjänster'!F40),'Listor_utökad spend'!G:G,0)),AB31)</f>
        <v>1.3 Kommunikation</v>
      </c>
      <c r="AD31" s="60" t="str">
        <f>IFERROR(INDEX('Listor_utökad spend'!H:H,MATCH(('Input-inköpta varor o tjänster'!G40),'Listor_utökad spend'!I:I,0)),AC31)</f>
        <v>1.3 Kommunikation</v>
      </c>
      <c r="AE31" s="62"/>
      <c r="AF31"/>
    </row>
    <row r="32" spans="1:32" s="63" customFormat="1" ht="15.5" thickTop="1" thickBot="1">
      <c r="A32" t="str">
        <f t="shared" si="9"/>
        <v>InköpAvVarorInköptaprodukterochtjänster-utökadberäkning1.3.1Marknadsföringstjänster</v>
      </c>
      <c r="B32" t="s">
        <v>12</v>
      </c>
      <c r="C32" t="str">
        <f>'Input-inköpta varor o tjänster'!$J$11</f>
        <v>Inköpta produkter och tjänster - utökad beräkning</v>
      </c>
      <c r="D32" t="str">
        <f>'Input-inköpta varor o tjänster'!J41</f>
        <v>1.3.1 Marknadsföringstjänster</v>
      </c>
      <c r="E32" t="s">
        <v>516</v>
      </c>
      <c r="F32" s="77">
        <f>'Input-inköpta varor o tjänster'!K41</f>
        <v>0</v>
      </c>
      <c r="G32" s="77">
        <f>'Input-inköpta varor o tjänster'!L41</f>
        <v>0</v>
      </c>
      <c r="H32" s="77">
        <f>'Input-inköpta varor o tjänster'!M41</f>
        <v>0</v>
      </c>
      <c r="I32" s="77">
        <f>'Input-inköpta varor o tjänster'!N41</f>
        <v>0</v>
      </c>
      <c r="J32" s="77" t="str">
        <f>'Input-inköpta varor o tjänster'!O41</f>
        <v>kg CO2e/SEK</v>
      </c>
      <c r="K32" s="77">
        <f>'Input-inköpta varor o tjänster'!P41</f>
        <v>0</v>
      </c>
      <c r="L32" s="77">
        <f>'Input-inköpta varor o tjänster'!Q41</f>
        <v>0</v>
      </c>
      <c r="M32" s="78">
        <f>'Input-inköpta varor o tjänster'!R41</f>
        <v>9.5955084620784198E-3</v>
      </c>
      <c r="N32" s="78" t="str">
        <f>IF(ISNUMBER('Input-inköpta varor o tjänster'!S41),'Input-inköpta varor o tjänster'!S41,"-")</f>
        <v>-</v>
      </c>
      <c r="O32" s="78" t="str">
        <f>IF(ISNUMBER('Input-inköpta varor o tjänster'!T41),'Input-inköpta varor o tjänster'!T41,"-")</f>
        <v>-</v>
      </c>
      <c r="P32" s="78" t="str">
        <f>IF(ISNUMBER('Input-inköpta varor o tjänster'!U41),'Input-inköpta varor o tjänster'!U41,"-")</f>
        <v>-</v>
      </c>
      <c r="Q32" s="60" t="str">
        <f t="shared" si="3"/>
        <v>-</v>
      </c>
      <c r="R32" s="60" t="str">
        <f t="shared" si="3"/>
        <v>-</v>
      </c>
      <c r="S32" s="61" t="str">
        <f t="shared" si="3"/>
        <v>-</v>
      </c>
      <c r="T32" s="72" t="str">
        <f t="shared" si="2"/>
        <v>-</v>
      </c>
      <c r="U32" s="72" t="str">
        <f t="shared" si="2"/>
        <v>-</v>
      </c>
      <c r="V32" s="72" t="str">
        <f t="shared" si="2"/>
        <v>-</v>
      </c>
      <c r="W32" s="72">
        <f t="shared" si="7"/>
        <v>0</v>
      </c>
      <c r="X32" s="72" t="str">
        <f t="shared" si="4"/>
        <v>-</v>
      </c>
      <c r="Y32" s="72" t="str">
        <f t="shared" si="5"/>
        <v>-</v>
      </c>
      <c r="Z32" s="72" t="str">
        <f t="shared" si="6"/>
        <v>-</v>
      </c>
      <c r="AA32" s="72">
        <f t="shared" si="8"/>
        <v>0</v>
      </c>
      <c r="AB32" s="60" t="str">
        <f>IFERROR(INDEX('Listor_utökad spend'!D:D,MATCH(VALUE('Input-inköpta varor o tjänster'!E41),'Listor_utökad spend'!E:E,0)),0)</f>
        <v>1 Övergripande material och tjänster</v>
      </c>
      <c r="AC32" s="60" t="str">
        <f>IFERROR(INDEX('Listor_utökad spend'!F:F,MATCH(('Input-inköpta varor o tjänster'!F41),'Listor_utökad spend'!G:G,0)),AB32)</f>
        <v>1.3 Kommunikation</v>
      </c>
      <c r="AD32" s="60" t="str">
        <f>IFERROR(INDEX('Listor_utökad spend'!H:H,MATCH(('Input-inköpta varor o tjänster'!G41),'Listor_utökad spend'!I:I,0)),AC32)</f>
        <v>1.3.1. Marknadsföringstjänster</v>
      </c>
      <c r="AE32" s="62"/>
      <c r="AF32"/>
    </row>
    <row r="33" spans="1:32" s="63" customFormat="1" ht="15.5" thickTop="1" thickBot="1">
      <c r="A33" t="str">
        <f t="shared" si="9"/>
        <v>InköpAvVarorInköptaprodukterochtjänster-utökadberäkning1.3.2Marknadsundersökningar</v>
      </c>
      <c r="B33" t="s">
        <v>12</v>
      </c>
      <c r="C33" t="str">
        <f>'Input-inköpta varor o tjänster'!$J$11</f>
        <v>Inköpta produkter och tjänster - utökad beräkning</v>
      </c>
      <c r="D33" t="str">
        <f>'Input-inköpta varor o tjänster'!J42</f>
        <v>1.3.2 Marknadsundersökningar</v>
      </c>
      <c r="E33" t="s">
        <v>516</v>
      </c>
      <c r="F33" s="77">
        <f>'Input-inköpta varor o tjänster'!K42</f>
        <v>0</v>
      </c>
      <c r="G33" s="77">
        <f>'Input-inköpta varor o tjänster'!L42</f>
        <v>0</v>
      </c>
      <c r="H33" s="77">
        <f>'Input-inköpta varor o tjänster'!M42</f>
        <v>0</v>
      </c>
      <c r="I33" s="77">
        <f>'Input-inköpta varor o tjänster'!N42</f>
        <v>0</v>
      </c>
      <c r="J33" s="77" t="str">
        <f>'Input-inköpta varor o tjänster'!O42</f>
        <v>kg CO2e/SEK</v>
      </c>
      <c r="K33" s="77">
        <f>'Input-inköpta varor o tjänster'!P42</f>
        <v>0</v>
      </c>
      <c r="L33" s="77">
        <f>'Input-inköpta varor o tjänster'!Q42</f>
        <v>0</v>
      </c>
      <c r="M33" s="78">
        <f>'Input-inköpta varor o tjänster'!R42</f>
        <v>9.5955084620784198E-3</v>
      </c>
      <c r="N33" s="78" t="str">
        <f>IF(ISNUMBER('Input-inköpta varor o tjänster'!S42),'Input-inköpta varor o tjänster'!S42,"-")</f>
        <v>-</v>
      </c>
      <c r="O33" s="78" t="str">
        <f>IF(ISNUMBER('Input-inköpta varor o tjänster'!T42),'Input-inköpta varor o tjänster'!T42,"-")</f>
        <v>-</v>
      </c>
      <c r="P33" s="78" t="str">
        <f>IF(ISNUMBER('Input-inköpta varor o tjänster'!U42),'Input-inköpta varor o tjänster'!U42,"-")</f>
        <v>-</v>
      </c>
      <c r="Q33" s="60" t="str">
        <f t="shared" si="3"/>
        <v>-</v>
      </c>
      <c r="R33" s="60" t="str">
        <f t="shared" si="3"/>
        <v>-</v>
      </c>
      <c r="S33" s="61" t="str">
        <f t="shared" si="3"/>
        <v>-</v>
      </c>
      <c r="T33" s="72" t="str">
        <f t="shared" si="2"/>
        <v>-</v>
      </c>
      <c r="U33" s="72" t="str">
        <f t="shared" si="2"/>
        <v>-</v>
      </c>
      <c r="V33" s="72" t="str">
        <f t="shared" si="2"/>
        <v>-</v>
      </c>
      <c r="W33" s="72">
        <f t="shared" si="7"/>
        <v>0</v>
      </c>
      <c r="X33" s="72" t="str">
        <f t="shared" si="4"/>
        <v>-</v>
      </c>
      <c r="Y33" s="72" t="str">
        <f t="shared" si="5"/>
        <v>-</v>
      </c>
      <c r="Z33" s="72" t="str">
        <f t="shared" si="6"/>
        <v>-</v>
      </c>
      <c r="AA33" s="72">
        <f t="shared" si="8"/>
        <v>0</v>
      </c>
      <c r="AB33" s="60" t="str">
        <f>IFERROR(INDEX('Listor_utökad spend'!D:D,MATCH(VALUE('Input-inköpta varor o tjänster'!E42),'Listor_utökad spend'!E:E,0)),0)</f>
        <v>1 Övergripande material och tjänster</v>
      </c>
      <c r="AC33" s="60" t="str">
        <f>IFERROR(INDEX('Listor_utökad spend'!F:F,MATCH(('Input-inköpta varor o tjänster'!F42),'Listor_utökad spend'!G:G,0)),AB33)</f>
        <v>1.3 Kommunikation</v>
      </c>
      <c r="AD33" s="60" t="str">
        <f>IFERROR(INDEX('Listor_utökad spend'!H:H,MATCH(('Input-inköpta varor o tjänster'!G42),'Listor_utökad spend'!I:I,0)),AC33)</f>
        <v>1.3.2. Marknadsundersökningar</v>
      </c>
      <c r="AE33" s="62"/>
      <c r="AF33"/>
    </row>
    <row r="34" spans="1:32" s="63" customFormat="1" ht="15.5" thickTop="1" thickBot="1">
      <c r="A34" t="str">
        <f t="shared" si="9"/>
        <v>InköpAvVarorInköptaprodukterochtjänster-utökadberäkning1.3.3Mediaochreklam</v>
      </c>
      <c r="B34" t="s">
        <v>12</v>
      </c>
      <c r="C34" t="str">
        <f>'Input-inköpta varor o tjänster'!$J$11</f>
        <v>Inköpta produkter och tjänster - utökad beräkning</v>
      </c>
      <c r="D34" t="str">
        <f>'Input-inköpta varor o tjänster'!J43</f>
        <v>1.3.3 Media och reklam</v>
      </c>
      <c r="E34" t="s">
        <v>516</v>
      </c>
      <c r="F34" s="77">
        <f>'Input-inköpta varor o tjänster'!K43</f>
        <v>0</v>
      </c>
      <c r="G34" s="77">
        <f>'Input-inköpta varor o tjänster'!L43</f>
        <v>0</v>
      </c>
      <c r="H34" s="77">
        <f>'Input-inköpta varor o tjänster'!M43</f>
        <v>0</v>
      </c>
      <c r="I34" s="77">
        <f>'Input-inköpta varor o tjänster'!N43</f>
        <v>0</v>
      </c>
      <c r="J34" s="77" t="str">
        <f>'Input-inköpta varor o tjänster'!O43</f>
        <v>kg CO2e/SEK</v>
      </c>
      <c r="K34" s="77">
        <f>'Input-inköpta varor o tjänster'!P43</f>
        <v>0</v>
      </c>
      <c r="L34" s="77">
        <f>'Input-inköpta varor o tjänster'!Q43</f>
        <v>0</v>
      </c>
      <c r="M34" s="78">
        <f>'Input-inköpta varor o tjänster'!R43</f>
        <v>9.5955084620784198E-3</v>
      </c>
      <c r="N34" s="78" t="str">
        <f>IF(ISNUMBER('Input-inköpta varor o tjänster'!S43),'Input-inköpta varor o tjänster'!S43,"-")</f>
        <v>-</v>
      </c>
      <c r="O34" s="78" t="str">
        <f>IF(ISNUMBER('Input-inköpta varor o tjänster'!T43),'Input-inköpta varor o tjänster'!T43,"-")</f>
        <v>-</v>
      </c>
      <c r="P34" s="78" t="str">
        <f>IF(ISNUMBER('Input-inköpta varor o tjänster'!U43),'Input-inköpta varor o tjänster'!U43,"-")</f>
        <v>-</v>
      </c>
      <c r="Q34" s="60" t="str">
        <f t="shared" si="3"/>
        <v>-</v>
      </c>
      <c r="R34" s="60" t="str">
        <f t="shared" si="3"/>
        <v>-</v>
      </c>
      <c r="S34" s="61" t="str">
        <f t="shared" si="3"/>
        <v>-</v>
      </c>
      <c r="T34" s="72" t="str">
        <f t="shared" si="2"/>
        <v>-</v>
      </c>
      <c r="U34" s="72" t="str">
        <f t="shared" si="2"/>
        <v>-</v>
      </c>
      <c r="V34" s="72" t="str">
        <f t="shared" si="2"/>
        <v>-</v>
      </c>
      <c r="W34" s="72">
        <f t="shared" si="7"/>
        <v>0</v>
      </c>
      <c r="X34" s="72" t="str">
        <f t="shared" si="4"/>
        <v>-</v>
      </c>
      <c r="Y34" s="72" t="str">
        <f t="shared" si="5"/>
        <v>-</v>
      </c>
      <c r="Z34" s="72" t="str">
        <f t="shared" si="6"/>
        <v>-</v>
      </c>
      <c r="AA34" s="72">
        <f t="shared" si="8"/>
        <v>0</v>
      </c>
      <c r="AB34" s="60" t="str">
        <f>IFERROR(INDEX('Listor_utökad spend'!D:D,MATCH(VALUE('Input-inköpta varor o tjänster'!E43),'Listor_utökad spend'!E:E,0)),0)</f>
        <v>1 Övergripande material och tjänster</v>
      </c>
      <c r="AC34" s="60" t="str">
        <f>IFERROR(INDEX('Listor_utökad spend'!F:F,MATCH(('Input-inköpta varor o tjänster'!F43),'Listor_utökad spend'!G:G,0)),AB34)</f>
        <v>1.3 Kommunikation</v>
      </c>
      <c r="AD34" s="60" t="str">
        <f>IFERROR(INDEX('Listor_utökad spend'!H:H,MATCH(('Input-inköpta varor o tjänster'!G43),'Listor_utökad spend'!I:I,0)),AC34)</f>
        <v>1.3.3. Media och reklam</v>
      </c>
      <c r="AE34" s="62"/>
      <c r="AF34"/>
    </row>
    <row r="35" spans="1:32" s="63" customFormat="1" ht="15.5" thickTop="1" thickBot="1">
      <c r="A35" t="str">
        <f t="shared" si="9"/>
        <v>InköpAvVarorInköptaprodukterochtjänster-utökadberäkning1.3.4Mässorochevents</v>
      </c>
      <c r="B35" t="s">
        <v>12</v>
      </c>
      <c r="C35" t="str">
        <f>'Input-inköpta varor o tjänster'!$J$11</f>
        <v>Inköpta produkter och tjänster - utökad beräkning</v>
      </c>
      <c r="D35" t="str">
        <f>'Input-inköpta varor o tjänster'!J44</f>
        <v>1.3.4 Mässor och events</v>
      </c>
      <c r="E35" t="s">
        <v>516</v>
      </c>
      <c r="F35" s="77">
        <f>'Input-inköpta varor o tjänster'!K44</f>
        <v>0</v>
      </c>
      <c r="G35" s="77">
        <f>'Input-inköpta varor o tjänster'!L44</f>
        <v>0</v>
      </c>
      <c r="H35" s="77">
        <f>'Input-inköpta varor o tjänster'!M44</f>
        <v>0</v>
      </c>
      <c r="I35" s="77">
        <f>'Input-inköpta varor o tjänster'!N44</f>
        <v>0</v>
      </c>
      <c r="J35" s="77" t="str">
        <f>'Input-inköpta varor o tjänster'!O44</f>
        <v>kg CO2e/SEK</v>
      </c>
      <c r="K35" s="77">
        <f>'Input-inköpta varor o tjänster'!P44</f>
        <v>0</v>
      </c>
      <c r="L35" s="77">
        <f>'Input-inköpta varor o tjänster'!Q44</f>
        <v>0</v>
      </c>
      <c r="M35" s="78">
        <f>'Input-inköpta varor o tjänster'!R44</f>
        <v>4.4567840389994735E-2</v>
      </c>
      <c r="N35" s="78" t="str">
        <f>IF(ISNUMBER('Input-inköpta varor o tjänster'!S44),'Input-inköpta varor o tjänster'!S44,"-")</f>
        <v>-</v>
      </c>
      <c r="O35" s="78" t="str">
        <f>IF(ISNUMBER('Input-inköpta varor o tjänster'!T44),'Input-inköpta varor o tjänster'!T44,"-")</f>
        <v>-</v>
      </c>
      <c r="P35" s="78" t="str">
        <f>IF(ISNUMBER('Input-inköpta varor o tjänster'!U44),'Input-inköpta varor o tjänster'!U44,"-")</f>
        <v>-</v>
      </c>
      <c r="Q35" s="60" t="str">
        <f t="shared" si="3"/>
        <v>-</v>
      </c>
      <c r="R35" s="60" t="str">
        <f t="shared" si="3"/>
        <v>-</v>
      </c>
      <c r="S35" s="61" t="str">
        <f t="shared" si="3"/>
        <v>-</v>
      </c>
      <c r="T35" s="72" t="str">
        <f t="shared" si="2"/>
        <v>-</v>
      </c>
      <c r="U35" s="72" t="str">
        <f t="shared" si="2"/>
        <v>-</v>
      </c>
      <c r="V35" s="72" t="str">
        <f t="shared" si="2"/>
        <v>-</v>
      </c>
      <c r="W35" s="72">
        <f t="shared" si="7"/>
        <v>0</v>
      </c>
      <c r="X35" s="72" t="str">
        <f t="shared" si="4"/>
        <v>-</v>
      </c>
      <c r="Y35" s="72" t="str">
        <f t="shared" si="5"/>
        <v>-</v>
      </c>
      <c r="Z35" s="72" t="str">
        <f t="shared" si="6"/>
        <v>-</v>
      </c>
      <c r="AA35" s="72">
        <f t="shared" si="8"/>
        <v>0</v>
      </c>
      <c r="AB35" s="60" t="str">
        <f>IFERROR(INDEX('Listor_utökad spend'!D:D,MATCH(VALUE('Input-inköpta varor o tjänster'!E44),'Listor_utökad spend'!E:E,0)),0)</f>
        <v>1 Övergripande material och tjänster</v>
      </c>
      <c r="AC35" s="60" t="str">
        <f>IFERROR(INDEX('Listor_utökad spend'!F:F,MATCH(('Input-inköpta varor o tjänster'!F44),'Listor_utökad spend'!G:G,0)),AB35)</f>
        <v>1.3 Kommunikation</v>
      </c>
      <c r="AD35" s="60" t="str">
        <f>IFERROR(INDEX('Listor_utökad spend'!H:H,MATCH(('Input-inköpta varor o tjänster'!G44),'Listor_utökad spend'!I:I,0)),AC35)</f>
        <v>1.3.4. Mässor och events</v>
      </c>
      <c r="AE35" s="62"/>
      <c r="AF35"/>
    </row>
    <row r="36" spans="1:32" s="63" customFormat="1" ht="15.5" thickTop="1" thickBot="1">
      <c r="A36" t="str">
        <f t="shared" si="9"/>
        <v>InköpAvVarorInköptaprodukterochtjänster-utökadberäkning1.3.5Reklamartiklar</v>
      </c>
      <c r="B36" t="s">
        <v>12</v>
      </c>
      <c r="C36" t="str">
        <f>'Input-inköpta varor o tjänster'!$J$11</f>
        <v>Inköpta produkter och tjänster - utökad beräkning</v>
      </c>
      <c r="D36" t="str">
        <f>'Input-inköpta varor o tjänster'!J45</f>
        <v>1.3.5 Reklamartiklar</v>
      </c>
      <c r="E36" t="s">
        <v>516</v>
      </c>
      <c r="F36" s="77">
        <f>'Input-inköpta varor o tjänster'!K45</f>
        <v>0</v>
      </c>
      <c r="G36" s="77">
        <f>'Input-inköpta varor o tjänster'!L45</f>
        <v>0</v>
      </c>
      <c r="H36" s="77">
        <f>'Input-inköpta varor o tjänster'!M45</f>
        <v>0</v>
      </c>
      <c r="I36" s="77">
        <f>'Input-inköpta varor o tjänster'!N45</f>
        <v>0</v>
      </c>
      <c r="J36" s="77" t="str">
        <f>'Input-inköpta varor o tjänster'!O45</f>
        <v>kg CO2e/SEK</v>
      </c>
      <c r="K36" s="77">
        <f>'Input-inköpta varor o tjänster'!P45</f>
        <v>0</v>
      </c>
      <c r="L36" s="77">
        <f>'Input-inköpta varor o tjänster'!Q45</f>
        <v>0</v>
      </c>
      <c r="M36" s="78">
        <f>'Input-inköpta varor o tjänster'!R45</f>
        <v>2.1193264619702404E-2</v>
      </c>
      <c r="N36" s="78" t="str">
        <f>IF(ISNUMBER('Input-inköpta varor o tjänster'!S45),'Input-inköpta varor o tjänster'!S45,"-")</f>
        <v>-</v>
      </c>
      <c r="O36" s="78" t="str">
        <f>IF(ISNUMBER('Input-inköpta varor o tjänster'!T45),'Input-inköpta varor o tjänster'!T45,"-")</f>
        <v>-</v>
      </c>
      <c r="P36" s="78" t="str">
        <f>IF(ISNUMBER('Input-inköpta varor o tjänster'!U45),'Input-inköpta varor o tjänster'!U45,"-")</f>
        <v>-</v>
      </c>
      <c r="Q36" s="60" t="str">
        <f t="shared" si="3"/>
        <v>-</v>
      </c>
      <c r="R36" s="60" t="str">
        <f t="shared" si="3"/>
        <v>-</v>
      </c>
      <c r="S36" s="61" t="str">
        <f t="shared" si="3"/>
        <v>-</v>
      </c>
      <c r="T36" s="72" t="str">
        <f t="shared" si="2"/>
        <v>-</v>
      </c>
      <c r="U36" s="72" t="str">
        <f t="shared" si="2"/>
        <v>-</v>
      </c>
      <c r="V36" s="72" t="str">
        <f t="shared" si="2"/>
        <v>-</v>
      </c>
      <c r="W36" s="72">
        <f t="shared" si="7"/>
        <v>0</v>
      </c>
      <c r="X36" s="72" t="str">
        <f t="shared" si="4"/>
        <v>-</v>
      </c>
      <c r="Y36" s="72" t="str">
        <f t="shared" si="5"/>
        <v>-</v>
      </c>
      <c r="Z36" s="72" t="str">
        <f t="shared" si="6"/>
        <v>-</v>
      </c>
      <c r="AA36" s="72">
        <f t="shared" si="8"/>
        <v>0</v>
      </c>
      <c r="AB36" s="60" t="str">
        <f>IFERROR(INDEX('Listor_utökad spend'!D:D,MATCH(VALUE('Input-inköpta varor o tjänster'!E45),'Listor_utökad spend'!E:E,0)),0)</f>
        <v>1 Övergripande material och tjänster</v>
      </c>
      <c r="AC36" s="60" t="str">
        <f>IFERROR(INDEX('Listor_utökad spend'!F:F,MATCH(('Input-inköpta varor o tjänster'!F45),'Listor_utökad spend'!G:G,0)),AB36)</f>
        <v>1.3 Kommunikation</v>
      </c>
      <c r="AD36" s="60" t="str">
        <f>IFERROR(INDEX('Listor_utökad spend'!H:H,MATCH(('Input-inköpta varor o tjänster'!G45),'Listor_utökad spend'!I:I,0)),AC36)</f>
        <v>1.3 Kommunikation</v>
      </c>
      <c r="AE36" s="62"/>
      <c r="AF36"/>
    </row>
    <row r="37" spans="1:32" s="63" customFormat="1" ht="15.5" thickTop="1" thickBot="1">
      <c r="A37" t="str">
        <f t="shared" si="9"/>
        <v>InköpAvVarorInköptaprodukterochtjänster-utökadberäkning1.3.6Reklambyråer</v>
      </c>
      <c r="B37" t="s">
        <v>12</v>
      </c>
      <c r="C37" t="str">
        <f>'Input-inköpta varor o tjänster'!$J$11</f>
        <v>Inköpta produkter och tjänster - utökad beräkning</v>
      </c>
      <c r="D37" t="str">
        <f>'Input-inköpta varor o tjänster'!J46</f>
        <v>1.3.6 Reklambyråer</v>
      </c>
      <c r="E37" t="s">
        <v>516</v>
      </c>
      <c r="F37" s="77">
        <f>'Input-inköpta varor o tjänster'!K46</f>
        <v>0</v>
      </c>
      <c r="G37" s="77">
        <f>'Input-inköpta varor o tjänster'!L46</f>
        <v>0</v>
      </c>
      <c r="H37" s="77">
        <f>'Input-inköpta varor o tjänster'!M46</f>
        <v>0</v>
      </c>
      <c r="I37" s="77">
        <f>'Input-inköpta varor o tjänster'!N46</f>
        <v>0</v>
      </c>
      <c r="J37" s="77" t="str">
        <f>'Input-inköpta varor o tjänster'!O46</f>
        <v>kg CO2e/SEK</v>
      </c>
      <c r="K37" s="77">
        <f>'Input-inköpta varor o tjänster'!P46</f>
        <v>0</v>
      </c>
      <c r="L37" s="77">
        <f>'Input-inköpta varor o tjänster'!Q46</f>
        <v>0</v>
      </c>
      <c r="M37" s="78">
        <f>'Input-inköpta varor o tjänster'!R46</f>
        <v>9.5955084620784198E-3</v>
      </c>
      <c r="N37" s="78" t="str">
        <f>IF(ISNUMBER('Input-inköpta varor o tjänster'!S46),'Input-inköpta varor o tjänster'!S46,"-")</f>
        <v>-</v>
      </c>
      <c r="O37" s="78" t="str">
        <f>IF(ISNUMBER('Input-inköpta varor o tjänster'!T46),'Input-inköpta varor o tjänster'!T46,"-")</f>
        <v>-</v>
      </c>
      <c r="P37" s="78" t="str">
        <f>IF(ISNUMBER('Input-inköpta varor o tjänster'!U46),'Input-inköpta varor o tjänster'!U46,"-")</f>
        <v>-</v>
      </c>
      <c r="Q37" s="60" t="str">
        <f t="shared" si="3"/>
        <v>-</v>
      </c>
      <c r="R37" s="60" t="str">
        <f t="shared" si="3"/>
        <v>-</v>
      </c>
      <c r="S37" s="61" t="str">
        <f t="shared" si="3"/>
        <v>-</v>
      </c>
      <c r="T37" s="72" t="str">
        <f t="shared" si="2"/>
        <v>-</v>
      </c>
      <c r="U37" s="72" t="str">
        <f t="shared" si="2"/>
        <v>-</v>
      </c>
      <c r="V37" s="72" t="str">
        <f t="shared" si="2"/>
        <v>-</v>
      </c>
      <c r="W37" s="72">
        <f t="shared" si="7"/>
        <v>0</v>
      </c>
      <c r="X37" s="72" t="str">
        <f t="shared" si="4"/>
        <v>-</v>
      </c>
      <c r="Y37" s="72" t="str">
        <f t="shared" si="5"/>
        <v>-</v>
      </c>
      <c r="Z37" s="72" t="str">
        <f t="shared" si="6"/>
        <v>-</v>
      </c>
      <c r="AA37" s="72">
        <f t="shared" si="8"/>
        <v>0</v>
      </c>
      <c r="AB37" s="60" t="str">
        <f>IFERROR(INDEX('Listor_utökad spend'!D:D,MATCH(VALUE('Input-inköpta varor o tjänster'!E46),'Listor_utökad spend'!E:E,0)),0)</f>
        <v>1 Övergripande material och tjänster</v>
      </c>
      <c r="AC37" s="60" t="str">
        <f>IFERROR(INDEX('Listor_utökad spend'!F:F,MATCH(('Input-inköpta varor o tjänster'!F46),'Listor_utökad spend'!G:G,0)),AB37)</f>
        <v>1.3 Kommunikation</v>
      </c>
      <c r="AD37" s="60" t="str">
        <f>IFERROR(INDEX('Listor_utökad spend'!H:H,MATCH(('Input-inköpta varor o tjänster'!G46),'Listor_utökad spend'!I:I,0)),AC37)</f>
        <v>1.3.6. Reklambyråer</v>
      </c>
      <c r="AE37" s="62"/>
      <c r="AF37"/>
    </row>
    <row r="38" spans="1:32" s="63" customFormat="1" ht="15.5" thickTop="1" thickBot="1">
      <c r="A38" t="str">
        <f t="shared" si="9"/>
        <v>InköpAvVarorInköptaprodukterochtjänster-utökadberäkning1.3.7TrycksakerochTryckeritjänster</v>
      </c>
      <c r="B38" t="s">
        <v>12</v>
      </c>
      <c r="C38" t="str">
        <f>'Input-inköpta varor o tjänster'!$J$11</f>
        <v>Inköpta produkter och tjänster - utökad beräkning</v>
      </c>
      <c r="D38" t="str">
        <f>'Input-inköpta varor o tjänster'!J47</f>
        <v>1.3.7 Trycksaker och Tryckeritjänster</v>
      </c>
      <c r="E38" t="s">
        <v>516</v>
      </c>
      <c r="F38" s="77">
        <f>'Input-inköpta varor o tjänster'!K47</f>
        <v>0</v>
      </c>
      <c r="G38" s="77">
        <f>'Input-inköpta varor o tjänster'!L47</f>
        <v>0</v>
      </c>
      <c r="H38" s="77">
        <f>'Input-inköpta varor o tjänster'!M47</f>
        <v>0</v>
      </c>
      <c r="I38" s="77">
        <f>'Input-inköpta varor o tjänster'!N47</f>
        <v>0</v>
      </c>
      <c r="J38" s="77" t="str">
        <f>'Input-inköpta varor o tjänster'!O47</f>
        <v>kg CO2e/SEK</v>
      </c>
      <c r="K38" s="77">
        <f>'Input-inköpta varor o tjänster'!P47</f>
        <v>0</v>
      </c>
      <c r="L38" s="77">
        <f>'Input-inköpta varor o tjänster'!Q47</f>
        <v>0</v>
      </c>
      <c r="M38" s="78">
        <f>'Input-inköpta varor o tjänster'!R47</f>
        <v>2.1193264619702404E-2</v>
      </c>
      <c r="N38" s="78" t="str">
        <f>IF(ISNUMBER('Input-inköpta varor o tjänster'!S47),'Input-inköpta varor o tjänster'!S47,"-")</f>
        <v>-</v>
      </c>
      <c r="O38" s="78" t="str">
        <f>IF(ISNUMBER('Input-inköpta varor o tjänster'!T47),'Input-inköpta varor o tjänster'!T47,"-")</f>
        <v>-</v>
      </c>
      <c r="P38" s="78" t="str">
        <f>IF(ISNUMBER('Input-inköpta varor o tjänster'!U47),'Input-inköpta varor o tjänster'!U47,"-")</f>
        <v>-</v>
      </c>
      <c r="Q38" s="60" t="str">
        <f t="shared" si="3"/>
        <v>-</v>
      </c>
      <c r="R38" s="60" t="str">
        <f t="shared" si="3"/>
        <v>-</v>
      </c>
      <c r="S38" s="61" t="str">
        <f t="shared" si="3"/>
        <v>-</v>
      </c>
      <c r="T38" s="72" t="str">
        <f t="shared" si="2"/>
        <v>-</v>
      </c>
      <c r="U38" s="72" t="str">
        <f t="shared" si="2"/>
        <v>-</v>
      </c>
      <c r="V38" s="72" t="str">
        <f t="shared" si="2"/>
        <v>-</v>
      </c>
      <c r="W38" s="72">
        <f t="shared" si="7"/>
        <v>0</v>
      </c>
      <c r="X38" s="72" t="str">
        <f t="shared" si="4"/>
        <v>-</v>
      </c>
      <c r="Y38" s="72" t="str">
        <f t="shared" si="5"/>
        <v>-</v>
      </c>
      <c r="Z38" s="72" t="str">
        <f t="shared" si="6"/>
        <v>-</v>
      </c>
      <c r="AA38" s="72">
        <f t="shared" si="8"/>
        <v>0</v>
      </c>
      <c r="AB38" s="60" t="str">
        <f>IFERROR(INDEX('Listor_utökad spend'!D:D,MATCH(VALUE('Input-inköpta varor o tjänster'!E47),'Listor_utökad spend'!E:E,0)),0)</f>
        <v>1 Övergripande material och tjänster</v>
      </c>
      <c r="AC38" s="60" t="str">
        <f>IFERROR(INDEX('Listor_utökad spend'!F:F,MATCH(('Input-inköpta varor o tjänster'!F47),'Listor_utökad spend'!G:G,0)),AB38)</f>
        <v>1.3 Kommunikation</v>
      </c>
      <c r="AD38" s="60" t="str">
        <f>IFERROR(INDEX('Listor_utökad spend'!H:H,MATCH(('Input-inköpta varor o tjänster'!G47),'Listor_utökad spend'!I:I,0)),AC38)</f>
        <v>1.3.7. Trycksaker och Tryckeritjänster</v>
      </c>
      <c r="AE38" s="62"/>
      <c r="AF38"/>
    </row>
    <row r="39" spans="1:32" s="63" customFormat="1" ht="15.5" thickTop="1" thickBot="1">
      <c r="A39" t="str">
        <f t="shared" si="9"/>
        <v>InköpAvVarorInköptaprodukterochtjänster-utökadberäkning1.3.99Övrigkommunikation</v>
      </c>
      <c r="B39" t="s">
        <v>12</v>
      </c>
      <c r="C39" t="str">
        <f>'Input-inköpta varor o tjänster'!$J$11</f>
        <v>Inköpta produkter och tjänster - utökad beräkning</v>
      </c>
      <c r="D39" t="str">
        <f>'Input-inköpta varor o tjänster'!J48</f>
        <v>1.3.99 Övrig kommunikation</v>
      </c>
      <c r="E39" t="s">
        <v>516</v>
      </c>
      <c r="F39" s="77">
        <f>'Input-inköpta varor o tjänster'!K48</f>
        <v>0</v>
      </c>
      <c r="G39" s="77">
        <f>'Input-inköpta varor o tjänster'!L48</f>
        <v>0</v>
      </c>
      <c r="H39" s="77">
        <f>'Input-inköpta varor o tjänster'!M48</f>
        <v>0</v>
      </c>
      <c r="I39" s="77">
        <f>'Input-inköpta varor o tjänster'!N48</f>
        <v>0</v>
      </c>
      <c r="J39" s="77" t="str">
        <f>'Input-inköpta varor o tjänster'!O48</f>
        <v>kg CO2e/SEK</v>
      </c>
      <c r="K39" s="77">
        <f>'Input-inköpta varor o tjänster'!P48</f>
        <v>0</v>
      </c>
      <c r="L39" s="77">
        <f>'Input-inköpta varor o tjänster'!Q48</f>
        <v>0</v>
      </c>
      <c r="M39" s="78">
        <f>'Input-inköpta varor o tjänster'!R48</f>
        <v>9.5955084620784198E-3</v>
      </c>
      <c r="N39" s="78" t="str">
        <f>IF(ISNUMBER('Input-inköpta varor o tjänster'!S48),'Input-inköpta varor o tjänster'!S48,"-")</f>
        <v>-</v>
      </c>
      <c r="O39" s="78" t="str">
        <f>IF(ISNUMBER('Input-inköpta varor o tjänster'!T48),'Input-inköpta varor o tjänster'!T48,"-")</f>
        <v>-</v>
      </c>
      <c r="P39" s="78" t="str">
        <f>IF(ISNUMBER('Input-inköpta varor o tjänster'!U48),'Input-inköpta varor o tjänster'!U48,"-")</f>
        <v>-</v>
      </c>
      <c r="Q39" s="60" t="str">
        <f t="shared" si="3"/>
        <v>-</v>
      </c>
      <c r="R39" s="60" t="str">
        <f t="shared" si="3"/>
        <v>-</v>
      </c>
      <c r="S39" s="61" t="str">
        <f t="shared" si="3"/>
        <v>-</v>
      </c>
      <c r="T39" s="72" t="str">
        <f t="shared" si="2"/>
        <v>-</v>
      </c>
      <c r="U39" s="72" t="str">
        <f t="shared" si="2"/>
        <v>-</v>
      </c>
      <c r="V39" s="72" t="str">
        <f t="shared" si="2"/>
        <v>-</v>
      </c>
      <c r="W39" s="72">
        <f t="shared" si="7"/>
        <v>0</v>
      </c>
      <c r="X39" s="72" t="str">
        <f t="shared" si="4"/>
        <v>-</v>
      </c>
      <c r="Y39" s="72" t="str">
        <f t="shared" si="5"/>
        <v>-</v>
      </c>
      <c r="Z39" s="72" t="str">
        <f t="shared" si="6"/>
        <v>-</v>
      </c>
      <c r="AA39" s="72">
        <f t="shared" si="8"/>
        <v>0</v>
      </c>
      <c r="AB39" s="60" t="str">
        <f>IFERROR(INDEX('Listor_utökad spend'!D:D,MATCH(VALUE('Input-inköpta varor o tjänster'!E48),'Listor_utökad spend'!E:E,0)),0)</f>
        <v>1 Övergripande material och tjänster</v>
      </c>
      <c r="AC39" s="60" t="str">
        <f>IFERROR(INDEX('Listor_utökad spend'!F:F,MATCH(('Input-inköpta varor o tjänster'!F48),'Listor_utökad spend'!G:G,0)),AB39)</f>
        <v>1.3 Kommunikation</v>
      </c>
      <c r="AD39" s="60" t="str">
        <f>IFERROR(INDEX('Listor_utökad spend'!H:H,MATCH(('Input-inköpta varor o tjänster'!G48),'Listor_utökad spend'!I:I,0)),AC39)</f>
        <v>1.3.99. Övrig Kommunikation</v>
      </c>
      <c r="AE39" s="62"/>
      <c r="AF39"/>
    </row>
    <row r="40" spans="1:32" s="63" customFormat="1" ht="15.5" thickTop="1" thickBot="1">
      <c r="A40" t="str">
        <f t="shared" si="9"/>
        <v>InköpAvVarorInköptaprodukterochtjänster-utökadberäkning1.4Konsulttjänster</v>
      </c>
      <c r="B40" t="s">
        <v>12</v>
      </c>
      <c r="C40" t="str">
        <f>'Input-inköpta varor o tjänster'!$J$11</f>
        <v>Inköpta produkter och tjänster - utökad beräkning</v>
      </c>
      <c r="D40" t="str">
        <f>'Input-inköpta varor o tjänster'!J49</f>
        <v>1.4 Konsulttjänster</v>
      </c>
      <c r="E40" t="s">
        <v>516</v>
      </c>
      <c r="F40" s="77">
        <f>'Input-inköpta varor o tjänster'!K49</f>
        <v>0</v>
      </c>
      <c r="G40" s="77">
        <f>'Input-inköpta varor o tjänster'!L49</f>
        <v>0</v>
      </c>
      <c r="H40" s="77">
        <f>'Input-inköpta varor o tjänster'!M49</f>
        <v>0</v>
      </c>
      <c r="I40" s="77">
        <f>'Input-inköpta varor o tjänster'!N49</f>
        <v>0</v>
      </c>
      <c r="J40" s="77" t="str">
        <f>'Input-inköpta varor o tjänster'!O49</f>
        <v>kg CO2e/SEK</v>
      </c>
      <c r="K40" s="77">
        <f>'Input-inköpta varor o tjänster'!P49</f>
        <v>0</v>
      </c>
      <c r="L40" s="77">
        <f>'Input-inköpta varor o tjänster'!Q49</f>
        <v>0</v>
      </c>
      <c r="M40" s="78">
        <f>'Input-inköpta varor o tjänster'!R49</f>
        <v>9.5955084620784198E-3</v>
      </c>
      <c r="N40" s="78" t="str">
        <f>IF(ISNUMBER('Input-inköpta varor o tjänster'!S49),'Input-inköpta varor o tjänster'!S49,"-")</f>
        <v>-</v>
      </c>
      <c r="O40" s="78" t="str">
        <f>IF(ISNUMBER('Input-inköpta varor o tjänster'!T49),'Input-inköpta varor o tjänster'!T49,"-")</f>
        <v>-</v>
      </c>
      <c r="P40" s="78" t="str">
        <f>IF(ISNUMBER('Input-inköpta varor o tjänster'!U49),'Input-inköpta varor o tjänster'!U49,"-")</f>
        <v>-</v>
      </c>
      <c r="Q40" s="60" t="str">
        <f t="shared" si="3"/>
        <v>-</v>
      </c>
      <c r="R40" s="60" t="str">
        <f t="shared" si="3"/>
        <v>-</v>
      </c>
      <c r="S40" s="61" t="str">
        <f t="shared" si="3"/>
        <v>-</v>
      </c>
      <c r="T40" s="72" t="str">
        <f t="shared" si="2"/>
        <v>-</v>
      </c>
      <c r="U40" s="72" t="str">
        <f t="shared" si="2"/>
        <v>-</v>
      </c>
      <c r="V40" s="72" t="str">
        <f t="shared" si="2"/>
        <v>-</v>
      </c>
      <c r="W40" s="72">
        <f t="shared" si="7"/>
        <v>0</v>
      </c>
      <c r="X40" s="72" t="str">
        <f t="shared" si="4"/>
        <v>-</v>
      </c>
      <c r="Y40" s="72" t="str">
        <f t="shared" si="5"/>
        <v>-</v>
      </c>
      <c r="Z40" s="72" t="str">
        <f t="shared" si="6"/>
        <v>-</v>
      </c>
      <c r="AA40" s="72">
        <f t="shared" si="8"/>
        <v>0</v>
      </c>
      <c r="AB40" s="60" t="str">
        <f>IFERROR(INDEX('Listor_utökad spend'!D:D,MATCH(VALUE('Input-inköpta varor o tjänster'!E49),'Listor_utökad spend'!E:E,0)),0)</f>
        <v>1 Övergripande material och tjänster</v>
      </c>
      <c r="AC40" s="60" t="str">
        <f>IFERROR(INDEX('Listor_utökad spend'!F:F,MATCH(('Input-inköpta varor o tjänster'!F49),'Listor_utökad spend'!G:G,0)),AB40)</f>
        <v>1.4 Konsulttjänster</v>
      </c>
      <c r="AD40" s="60" t="str">
        <f>IFERROR(INDEX('Listor_utökad spend'!H:H,MATCH(('Input-inköpta varor o tjänster'!G49),'Listor_utökad spend'!I:I,0)),AC40)</f>
        <v>1.4 Konsulttjänster</v>
      </c>
      <c r="AE40" s="62"/>
      <c r="AF40"/>
    </row>
    <row r="41" spans="1:32" s="63" customFormat="1" ht="15.5" thickTop="1" thickBot="1">
      <c r="A41" t="str">
        <f t="shared" si="9"/>
        <v>InköpAvVarorInköptaprodukterochtjänster-utökadberäkning1.4.1Juridiktjänster</v>
      </c>
      <c r="B41" t="s">
        <v>12</v>
      </c>
      <c r="C41" t="str">
        <f>'Input-inköpta varor o tjänster'!$J$11</f>
        <v>Inköpta produkter och tjänster - utökad beräkning</v>
      </c>
      <c r="D41" t="str">
        <f>'Input-inköpta varor o tjänster'!J50</f>
        <v>1.4.1 Juridiktjänster</v>
      </c>
      <c r="E41" t="s">
        <v>516</v>
      </c>
      <c r="F41" s="77">
        <f>'Input-inköpta varor o tjänster'!K50</f>
        <v>0</v>
      </c>
      <c r="G41" s="77">
        <f>'Input-inköpta varor o tjänster'!L50</f>
        <v>0</v>
      </c>
      <c r="H41" s="77">
        <f>'Input-inköpta varor o tjänster'!M50</f>
        <v>0</v>
      </c>
      <c r="I41" s="77">
        <f>'Input-inköpta varor o tjänster'!N50</f>
        <v>0</v>
      </c>
      <c r="J41" s="77" t="str">
        <f>'Input-inköpta varor o tjänster'!O50</f>
        <v>kg CO2e/SEK</v>
      </c>
      <c r="K41" s="77">
        <f>'Input-inköpta varor o tjänster'!P50</f>
        <v>0</v>
      </c>
      <c r="L41" s="77">
        <f>'Input-inköpta varor o tjänster'!Q50</f>
        <v>0</v>
      </c>
      <c r="M41" s="78">
        <f>'Input-inköpta varor o tjänster'!R50</f>
        <v>9.5955084620784198E-3</v>
      </c>
      <c r="N41" s="78" t="str">
        <f>IF(ISNUMBER('Input-inköpta varor o tjänster'!S50),'Input-inköpta varor o tjänster'!S50,"-")</f>
        <v>-</v>
      </c>
      <c r="O41" s="78" t="str">
        <f>IF(ISNUMBER('Input-inköpta varor o tjänster'!T50),'Input-inköpta varor o tjänster'!T50,"-")</f>
        <v>-</v>
      </c>
      <c r="P41" s="78" t="str">
        <f>IF(ISNUMBER('Input-inköpta varor o tjänster'!U50),'Input-inköpta varor o tjänster'!U50,"-")</f>
        <v>-</v>
      </c>
      <c r="Q41" s="60" t="str">
        <f t="shared" si="3"/>
        <v>-</v>
      </c>
      <c r="R41" s="60" t="str">
        <f t="shared" si="3"/>
        <v>-</v>
      </c>
      <c r="S41" s="61" t="str">
        <f t="shared" si="3"/>
        <v>-</v>
      </c>
      <c r="T41" s="72" t="str">
        <f t="shared" si="2"/>
        <v>-</v>
      </c>
      <c r="U41" s="72" t="str">
        <f t="shared" si="2"/>
        <v>-</v>
      </c>
      <c r="V41" s="72" t="str">
        <f t="shared" si="2"/>
        <v>-</v>
      </c>
      <c r="W41" s="72">
        <f t="shared" si="7"/>
        <v>0</v>
      </c>
      <c r="X41" s="72" t="str">
        <f t="shared" si="4"/>
        <v>-</v>
      </c>
      <c r="Y41" s="72" t="str">
        <f t="shared" si="5"/>
        <v>-</v>
      </c>
      <c r="Z41" s="72" t="str">
        <f t="shared" si="6"/>
        <v>-</v>
      </c>
      <c r="AA41" s="72">
        <f t="shared" si="8"/>
        <v>0</v>
      </c>
      <c r="AB41" s="60" t="str">
        <f>IFERROR(INDEX('Listor_utökad spend'!D:D,MATCH(VALUE('Input-inköpta varor o tjänster'!E50),'Listor_utökad spend'!E:E,0)),0)</f>
        <v>1 Övergripande material och tjänster</v>
      </c>
      <c r="AC41" s="60" t="str">
        <f>IFERROR(INDEX('Listor_utökad spend'!F:F,MATCH(('Input-inköpta varor o tjänster'!F50),'Listor_utökad spend'!G:G,0)),AB41)</f>
        <v>1.4 Konsulttjänster</v>
      </c>
      <c r="AD41" s="60" t="str">
        <f>IFERROR(INDEX('Listor_utökad spend'!H:H,MATCH(('Input-inköpta varor o tjänster'!G50),'Listor_utökad spend'!I:I,0)),AC41)</f>
        <v>1.4.1. Juridiktjänster</v>
      </c>
      <c r="AE41" s="62"/>
      <c r="AF41"/>
    </row>
    <row r="42" spans="1:32" s="63" customFormat="1" ht="15.5" thickTop="1" thickBot="1">
      <c r="A42" t="str">
        <f t="shared" si="9"/>
        <v>InköpAvVarorInköptaprodukterochtjänster-utökadberäkning1.4.2Kommunikationskonsulterochskribenter</v>
      </c>
      <c r="B42" t="s">
        <v>12</v>
      </c>
      <c r="C42" t="str">
        <f>'Input-inköpta varor o tjänster'!$J$11</f>
        <v>Inköpta produkter och tjänster - utökad beräkning</v>
      </c>
      <c r="D42" t="str">
        <f>'Input-inköpta varor o tjänster'!J51</f>
        <v>1.4.2 Kommunikationskonsulter och skribenter</v>
      </c>
      <c r="E42" t="s">
        <v>516</v>
      </c>
      <c r="F42" s="77">
        <f>'Input-inköpta varor o tjänster'!K51</f>
        <v>0</v>
      </c>
      <c r="G42" s="77">
        <f>'Input-inköpta varor o tjänster'!L51</f>
        <v>0</v>
      </c>
      <c r="H42" s="77">
        <f>'Input-inköpta varor o tjänster'!M51</f>
        <v>0</v>
      </c>
      <c r="I42" s="77">
        <f>'Input-inköpta varor o tjänster'!N51</f>
        <v>0</v>
      </c>
      <c r="J42" s="77" t="str">
        <f>'Input-inköpta varor o tjänster'!O51</f>
        <v>kg CO2e/SEK</v>
      </c>
      <c r="K42" s="77">
        <f>'Input-inköpta varor o tjänster'!P51</f>
        <v>0</v>
      </c>
      <c r="L42" s="77">
        <f>'Input-inköpta varor o tjänster'!Q51</f>
        <v>0</v>
      </c>
      <c r="M42" s="78">
        <f>'Input-inköpta varor o tjänster'!R51</f>
        <v>9.5955084620784198E-3</v>
      </c>
      <c r="N42" s="78" t="str">
        <f>IF(ISNUMBER('Input-inköpta varor o tjänster'!S51),'Input-inköpta varor o tjänster'!S51,"-")</f>
        <v>-</v>
      </c>
      <c r="O42" s="78" t="str">
        <f>IF(ISNUMBER('Input-inköpta varor o tjänster'!T51),'Input-inköpta varor o tjänster'!T51,"-")</f>
        <v>-</v>
      </c>
      <c r="P42" s="78" t="str">
        <f>IF(ISNUMBER('Input-inköpta varor o tjänster'!U51),'Input-inköpta varor o tjänster'!U51,"-")</f>
        <v>-</v>
      </c>
      <c r="Q42" s="60" t="str">
        <f t="shared" si="3"/>
        <v>-</v>
      </c>
      <c r="R42" s="60" t="str">
        <f t="shared" si="3"/>
        <v>-</v>
      </c>
      <c r="S42" s="61" t="str">
        <f t="shared" si="3"/>
        <v>-</v>
      </c>
      <c r="T42" s="72" t="str">
        <f t="shared" si="2"/>
        <v>-</v>
      </c>
      <c r="U42" s="72" t="str">
        <f t="shared" si="2"/>
        <v>-</v>
      </c>
      <c r="V42" s="72" t="str">
        <f t="shared" si="2"/>
        <v>-</v>
      </c>
      <c r="W42" s="72">
        <f t="shared" si="7"/>
        <v>0</v>
      </c>
      <c r="X42" s="72" t="str">
        <f t="shared" si="4"/>
        <v>-</v>
      </c>
      <c r="Y42" s="72" t="str">
        <f t="shared" si="5"/>
        <v>-</v>
      </c>
      <c r="Z42" s="72" t="str">
        <f t="shared" si="6"/>
        <v>-</v>
      </c>
      <c r="AA42" s="72">
        <f t="shared" si="8"/>
        <v>0</v>
      </c>
      <c r="AB42" s="60" t="str">
        <f>IFERROR(INDEX('Listor_utökad spend'!D:D,MATCH(VALUE('Input-inköpta varor o tjänster'!E51),'Listor_utökad spend'!E:E,0)),0)</f>
        <v>1 Övergripande material och tjänster</v>
      </c>
      <c r="AC42" s="60" t="str">
        <f>IFERROR(INDEX('Listor_utökad spend'!F:F,MATCH(('Input-inköpta varor o tjänster'!F51),'Listor_utökad spend'!G:G,0)),AB42)</f>
        <v>1.4 Konsulttjänster</v>
      </c>
      <c r="AD42" s="60" t="str">
        <f>IFERROR(INDEX('Listor_utökad spend'!H:H,MATCH(('Input-inköpta varor o tjänster'!G51),'Listor_utökad spend'!I:I,0)),AC42)</f>
        <v>1.4.2. Kommunikationskonsulter och skribenter</v>
      </c>
      <c r="AE42" s="62"/>
      <c r="AF42"/>
    </row>
    <row r="43" spans="1:32" s="63" customFormat="1" ht="15.5" thickTop="1" thickBot="1">
      <c r="A43" t="str">
        <f t="shared" si="9"/>
        <v>InköpAvVarorInköptaprodukterochtjänster-utökadberäkning1.4.3Konsulterförregionalutveckling</v>
      </c>
      <c r="B43" t="s">
        <v>12</v>
      </c>
      <c r="C43" t="str">
        <f>'Input-inköpta varor o tjänster'!$J$11</f>
        <v>Inköpta produkter och tjänster - utökad beräkning</v>
      </c>
      <c r="D43" t="str">
        <f>'Input-inköpta varor o tjänster'!J52</f>
        <v>1.4.3 Konsulter för regional utveckling</v>
      </c>
      <c r="E43" t="s">
        <v>516</v>
      </c>
      <c r="F43" s="77">
        <f>'Input-inköpta varor o tjänster'!K52</f>
        <v>0</v>
      </c>
      <c r="G43" s="77">
        <f>'Input-inköpta varor o tjänster'!L52</f>
        <v>0</v>
      </c>
      <c r="H43" s="77">
        <f>'Input-inköpta varor o tjänster'!M52</f>
        <v>0</v>
      </c>
      <c r="I43" s="77">
        <f>'Input-inköpta varor o tjänster'!N52</f>
        <v>0</v>
      </c>
      <c r="J43" s="77" t="str">
        <f>'Input-inköpta varor o tjänster'!O52</f>
        <v>kg CO2e/SEK</v>
      </c>
      <c r="K43" s="77">
        <f>'Input-inköpta varor o tjänster'!P52</f>
        <v>0</v>
      </c>
      <c r="L43" s="77">
        <f>'Input-inköpta varor o tjänster'!Q52</f>
        <v>0</v>
      </c>
      <c r="M43" s="78">
        <f>'Input-inköpta varor o tjänster'!R52</f>
        <v>9.5955084620784198E-3</v>
      </c>
      <c r="N43" s="78" t="str">
        <f>IF(ISNUMBER('Input-inköpta varor o tjänster'!S52),'Input-inköpta varor o tjänster'!S52,"-")</f>
        <v>-</v>
      </c>
      <c r="O43" s="78" t="str">
        <f>IF(ISNUMBER('Input-inköpta varor o tjänster'!T52),'Input-inköpta varor o tjänster'!T52,"-")</f>
        <v>-</v>
      </c>
      <c r="P43" s="78" t="str">
        <f>IF(ISNUMBER('Input-inköpta varor o tjänster'!U52),'Input-inköpta varor o tjänster'!U52,"-")</f>
        <v>-</v>
      </c>
      <c r="Q43" s="60" t="str">
        <f t="shared" si="3"/>
        <v>-</v>
      </c>
      <c r="R43" s="60" t="str">
        <f t="shared" si="3"/>
        <v>-</v>
      </c>
      <c r="S43" s="61" t="str">
        <f t="shared" si="3"/>
        <v>-</v>
      </c>
      <c r="T43" s="72" t="str">
        <f t="shared" si="2"/>
        <v>-</v>
      </c>
      <c r="U43" s="72" t="str">
        <f t="shared" si="2"/>
        <v>-</v>
      </c>
      <c r="V43" s="72" t="str">
        <f t="shared" si="2"/>
        <v>-</v>
      </c>
      <c r="W43" s="72">
        <f t="shared" si="7"/>
        <v>0</v>
      </c>
      <c r="X43" s="72" t="str">
        <f t="shared" si="4"/>
        <v>-</v>
      </c>
      <c r="Y43" s="72" t="str">
        <f t="shared" si="5"/>
        <v>-</v>
      </c>
      <c r="Z43" s="72" t="str">
        <f t="shared" si="6"/>
        <v>-</v>
      </c>
      <c r="AA43" s="72">
        <f t="shared" si="8"/>
        <v>0</v>
      </c>
      <c r="AB43" s="60" t="str">
        <f>IFERROR(INDEX('Listor_utökad spend'!D:D,MATCH(VALUE('Input-inköpta varor o tjänster'!E52),'Listor_utökad spend'!E:E,0)),0)</f>
        <v>1 Övergripande material och tjänster</v>
      </c>
      <c r="AC43" s="60" t="str">
        <f>IFERROR(INDEX('Listor_utökad spend'!F:F,MATCH(('Input-inköpta varor o tjänster'!F52),'Listor_utökad spend'!G:G,0)),AB43)</f>
        <v>1.4 Konsulttjänster</v>
      </c>
      <c r="AD43" s="60" t="str">
        <f>IFERROR(INDEX('Listor_utökad spend'!H:H,MATCH(('Input-inköpta varor o tjänster'!G52),'Listor_utökad spend'!I:I,0)),AC43)</f>
        <v>1.4.3. Konsulter för regional utveckling</v>
      </c>
      <c r="AE43" s="62"/>
      <c r="AF43"/>
    </row>
    <row r="44" spans="1:32" s="63" customFormat="1" ht="15.5" thickTop="1" thickBot="1">
      <c r="A44" t="str">
        <f t="shared" si="9"/>
        <v>InköpAvVarorInköptaprodukterochtjänster-utökadberäkning1.4.4Managementkonsulter</v>
      </c>
      <c r="B44" t="s">
        <v>12</v>
      </c>
      <c r="C44" t="str">
        <f>'Input-inköpta varor o tjänster'!$J$11</f>
        <v>Inköpta produkter och tjänster - utökad beräkning</v>
      </c>
      <c r="D44" t="str">
        <f>'Input-inköpta varor o tjänster'!J53</f>
        <v>1.4.4 Managementkonsulter</v>
      </c>
      <c r="E44" t="s">
        <v>516</v>
      </c>
      <c r="F44" s="77">
        <f>'Input-inköpta varor o tjänster'!K53</f>
        <v>0</v>
      </c>
      <c r="G44" s="77">
        <f>'Input-inköpta varor o tjänster'!L53</f>
        <v>0</v>
      </c>
      <c r="H44" s="77">
        <f>'Input-inköpta varor o tjänster'!M53</f>
        <v>0</v>
      </c>
      <c r="I44" s="77">
        <f>'Input-inköpta varor o tjänster'!N53</f>
        <v>0</v>
      </c>
      <c r="J44" s="77" t="str">
        <f>'Input-inköpta varor o tjänster'!O53</f>
        <v>kg CO2e/SEK</v>
      </c>
      <c r="K44" s="77">
        <f>'Input-inköpta varor o tjänster'!P53</f>
        <v>0</v>
      </c>
      <c r="L44" s="77">
        <f>'Input-inköpta varor o tjänster'!Q53</f>
        <v>0</v>
      </c>
      <c r="M44" s="78">
        <f>'Input-inköpta varor o tjänster'!R53</f>
        <v>9.5955084620784198E-3</v>
      </c>
      <c r="N44" s="78" t="str">
        <f>IF(ISNUMBER('Input-inköpta varor o tjänster'!S53),'Input-inköpta varor o tjänster'!S53,"-")</f>
        <v>-</v>
      </c>
      <c r="O44" s="78" t="str">
        <f>IF(ISNUMBER('Input-inköpta varor o tjänster'!T53),'Input-inköpta varor o tjänster'!T53,"-")</f>
        <v>-</v>
      </c>
      <c r="P44" s="78" t="str">
        <f>IF(ISNUMBER('Input-inköpta varor o tjänster'!U53),'Input-inköpta varor o tjänster'!U53,"-")</f>
        <v>-</v>
      </c>
      <c r="Q44" s="60" t="str">
        <f t="shared" si="3"/>
        <v>-</v>
      </c>
      <c r="R44" s="60" t="str">
        <f t="shared" si="3"/>
        <v>-</v>
      </c>
      <c r="S44" s="61" t="str">
        <f t="shared" si="3"/>
        <v>-</v>
      </c>
      <c r="T44" s="72" t="str">
        <f t="shared" si="2"/>
        <v>-</v>
      </c>
      <c r="U44" s="72" t="str">
        <f t="shared" si="2"/>
        <v>-</v>
      </c>
      <c r="V44" s="72" t="str">
        <f t="shared" si="2"/>
        <v>-</v>
      </c>
      <c r="W44" s="72">
        <f t="shared" si="7"/>
        <v>0</v>
      </c>
      <c r="X44" s="72" t="str">
        <f t="shared" si="4"/>
        <v>-</v>
      </c>
      <c r="Y44" s="72" t="str">
        <f t="shared" si="5"/>
        <v>-</v>
      </c>
      <c r="Z44" s="72" t="str">
        <f t="shared" si="6"/>
        <v>-</v>
      </c>
      <c r="AA44" s="72">
        <f t="shared" si="8"/>
        <v>0</v>
      </c>
      <c r="AB44" s="60" t="str">
        <f>IFERROR(INDEX('Listor_utökad spend'!D:D,MATCH(VALUE('Input-inköpta varor o tjänster'!E53),'Listor_utökad spend'!E:E,0)),0)</f>
        <v>1 Övergripande material och tjänster</v>
      </c>
      <c r="AC44" s="60" t="str">
        <f>IFERROR(INDEX('Listor_utökad spend'!F:F,MATCH(('Input-inköpta varor o tjänster'!F53),'Listor_utökad spend'!G:G,0)),AB44)</f>
        <v>1.4 Konsulttjänster</v>
      </c>
      <c r="AD44" s="60" t="str">
        <f>IFERROR(INDEX('Listor_utökad spend'!H:H,MATCH(('Input-inköpta varor o tjänster'!G53),'Listor_utökad spend'!I:I,0)),AC44)</f>
        <v>1.4.4. Managementkonsulter</v>
      </c>
      <c r="AE44" s="62"/>
      <c r="AF44"/>
    </row>
    <row r="45" spans="1:32" s="63" customFormat="1" ht="15.5" thickTop="1" thickBot="1">
      <c r="A45" t="str">
        <f t="shared" si="9"/>
        <v>InköpAvVarorInköptaprodukterochtjänster-utökadberäkning1.4.5Miljörelateradetjänster</v>
      </c>
      <c r="B45" t="s">
        <v>12</v>
      </c>
      <c r="C45" t="str">
        <f>'Input-inköpta varor o tjänster'!$J$11</f>
        <v>Inköpta produkter och tjänster - utökad beräkning</v>
      </c>
      <c r="D45" t="str">
        <f>'Input-inköpta varor o tjänster'!J54</f>
        <v>1.4.5 Miljörelaterade tjänster</v>
      </c>
      <c r="E45" t="s">
        <v>516</v>
      </c>
      <c r="F45" s="77">
        <f>'Input-inköpta varor o tjänster'!K54</f>
        <v>0</v>
      </c>
      <c r="G45" s="77">
        <f>'Input-inköpta varor o tjänster'!L54</f>
        <v>0</v>
      </c>
      <c r="H45" s="77">
        <f>'Input-inköpta varor o tjänster'!M54</f>
        <v>0</v>
      </c>
      <c r="I45" s="77">
        <f>'Input-inköpta varor o tjänster'!N54</f>
        <v>0</v>
      </c>
      <c r="J45" s="77" t="str">
        <f>'Input-inköpta varor o tjänster'!O54</f>
        <v>kg CO2e/SEK</v>
      </c>
      <c r="K45" s="77">
        <f>'Input-inköpta varor o tjänster'!P54</f>
        <v>0</v>
      </c>
      <c r="L45" s="77">
        <f>'Input-inköpta varor o tjänster'!Q54</f>
        <v>0</v>
      </c>
      <c r="M45" s="78">
        <f>'Input-inköpta varor o tjänster'!R54</f>
        <v>9.5955084620784198E-3</v>
      </c>
      <c r="N45" s="78" t="str">
        <f>IF(ISNUMBER('Input-inköpta varor o tjänster'!S54),'Input-inköpta varor o tjänster'!S54,"-")</f>
        <v>-</v>
      </c>
      <c r="O45" s="78" t="str">
        <f>IF(ISNUMBER('Input-inköpta varor o tjänster'!T54),'Input-inköpta varor o tjänster'!T54,"-")</f>
        <v>-</v>
      </c>
      <c r="P45" s="78" t="str">
        <f>IF(ISNUMBER('Input-inköpta varor o tjänster'!U54),'Input-inköpta varor o tjänster'!U54,"-")</f>
        <v>-</v>
      </c>
      <c r="Q45" s="60" t="str">
        <f t="shared" si="3"/>
        <v>-</v>
      </c>
      <c r="R45" s="60" t="str">
        <f t="shared" si="3"/>
        <v>-</v>
      </c>
      <c r="S45" s="61" t="str">
        <f t="shared" si="3"/>
        <v>-</v>
      </c>
      <c r="T45" s="72" t="str">
        <f t="shared" si="2"/>
        <v>-</v>
      </c>
      <c r="U45" s="72" t="str">
        <f t="shared" si="2"/>
        <v>-</v>
      </c>
      <c r="V45" s="72" t="str">
        <f t="shared" si="2"/>
        <v>-</v>
      </c>
      <c r="W45" s="72">
        <f t="shared" si="7"/>
        <v>0</v>
      </c>
      <c r="X45" s="72" t="str">
        <f t="shared" si="4"/>
        <v>-</v>
      </c>
      <c r="Y45" s="72" t="str">
        <f t="shared" si="5"/>
        <v>-</v>
      </c>
      <c r="Z45" s="72" t="str">
        <f t="shared" si="6"/>
        <v>-</v>
      </c>
      <c r="AA45" s="72">
        <f t="shared" si="8"/>
        <v>0</v>
      </c>
      <c r="AB45" s="60" t="str">
        <f>IFERROR(INDEX('Listor_utökad spend'!D:D,MATCH(VALUE('Input-inköpta varor o tjänster'!E54),'Listor_utökad spend'!E:E,0)),0)</f>
        <v>1 Övergripande material och tjänster</v>
      </c>
      <c r="AC45" s="60" t="str">
        <f>IFERROR(INDEX('Listor_utökad spend'!F:F,MATCH(('Input-inköpta varor o tjänster'!F54),'Listor_utökad spend'!G:G,0)),AB45)</f>
        <v>1.4 Konsulttjänster</v>
      </c>
      <c r="AD45" s="60" t="str">
        <f>IFERROR(INDEX('Listor_utökad spend'!H:H,MATCH(('Input-inköpta varor o tjänster'!G54),'Listor_utökad spend'!I:I,0)),AC45)</f>
        <v>1.4.5. Miljörelaterade tjänster</v>
      </c>
      <c r="AE45" s="62"/>
      <c r="AF45"/>
    </row>
    <row r="46" spans="1:32" s="63" customFormat="1" ht="15.5" thickTop="1" thickBot="1">
      <c r="A46" t="str">
        <f t="shared" si="9"/>
        <v>InköpAvVarorInköptaprodukterochtjänster-utökadberäkning1.4.7AdministrativBemanning</v>
      </c>
      <c r="B46" t="s">
        <v>12</v>
      </c>
      <c r="C46" t="str">
        <f>'Input-inköpta varor o tjänster'!$J$11</f>
        <v>Inköpta produkter och tjänster - utökad beräkning</v>
      </c>
      <c r="D46" t="str">
        <f>'Input-inköpta varor o tjänster'!J55</f>
        <v>1.4.7 Administrativ Bemanning</v>
      </c>
      <c r="E46" t="s">
        <v>516</v>
      </c>
      <c r="F46" s="77">
        <f>'Input-inköpta varor o tjänster'!K55</f>
        <v>0</v>
      </c>
      <c r="G46" s="77">
        <f>'Input-inköpta varor o tjänster'!L55</f>
        <v>0</v>
      </c>
      <c r="H46" s="77">
        <f>'Input-inköpta varor o tjänster'!M55</f>
        <v>0</v>
      </c>
      <c r="I46" s="77">
        <f>'Input-inköpta varor o tjänster'!N55</f>
        <v>0</v>
      </c>
      <c r="J46" s="77" t="str">
        <f>'Input-inköpta varor o tjänster'!O55</f>
        <v>kg CO2e/SEK</v>
      </c>
      <c r="K46" s="77">
        <f>'Input-inköpta varor o tjänster'!P55</f>
        <v>0</v>
      </c>
      <c r="L46" s="77">
        <f>'Input-inköpta varor o tjänster'!Q55</f>
        <v>0</v>
      </c>
      <c r="M46" s="78">
        <f>'Input-inköpta varor o tjänster'!R55</f>
        <v>9.5955084620784198E-3</v>
      </c>
      <c r="N46" s="78" t="str">
        <f>IF(ISNUMBER('Input-inköpta varor o tjänster'!S55),'Input-inköpta varor o tjänster'!S55,"-")</f>
        <v>-</v>
      </c>
      <c r="O46" s="78" t="str">
        <f>IF(ISNUMBER('Input-inköpta varor o tjänster'!T55),'Input-inköpta varor o tjänster'!T55,"-")</f>
        <v>-</v>
      </c>
      <c r="P46" s="78" t="str">
        <f>IF(ISNUMBER('Input-inköpta varor o tjänster'!U55),'Input-inköpta varor o tjänster'!U55,"-")</f>
        <v>-</v>
      </c>
      <c r="Q46" s="60" t="str">
        <f t="shared" si="3"/>
        <v>-</v>
      </c>
      <c r="R46" s="60" t="str">
        <f t="shared" si="3"/>
        <v>-</v>
      </c>
      <c r="S46" s="61" t="str">
        <f t="shared" si="3"/>
        <v>-</v>
      </c>
      <c r="T46" s="72" t="str">
        <f t="shared" si="2"/>
        <v>-</v>
      </c>
      <c r="U46" s="72" t="str">
        <f t="shared" si="2"/>
        <v>-</v>
      </c>
      <c r="V46" s="72" t="str">
        <f t="shared" si="2"/>
        <v>-</v>
      </c>
      <c r="W46" s="72">
        <f t="shared" si="7"/>
        <v>0</v>
      </c>
      <c r="X46" s="72" t="str">
        <f t="shared" si="4"/>
        <v>-</v>
      </c>
      <c r="Y46" s="72" t="str">
        <f t="shared" si="5"/>
        <v>-</v>
      </c>
      <c r="Z46" s="72" t="str">
        <f t="shared" si="6"/>
        <v>-</v>
      </c>
      <c r="AA46" s="72">
        <f t="shared" si="8"/>
        <v>0</v>
      </c>
      <c r="AB46" s="60" t="str">
        <f>IFERROR(INDEX('Listor_utökad spend'!D:D,MATCH(VALUE('Input-inköpta varor o tjänster'!E55),'Listor_utökad spend'!E:E,0)),0)</f>
        <v>1 Övergripande material och tjänster</v>
      </c>
      <c r="AC46" s="60" t="str">
        <f>IFERROR(INDEX('Listor_utökad spend'!F:F,MATCH(('Input-inköpta varor o tjänster'!F55),'Listor_utökad spend'!G:G,0)),AB46)</f>
        <v>1.4 Konsulttjänster</v>
      </c>
      <c r="AD46" s="60" t="str">
        <f>IFERROR(INDEX('Listor_utökad spend'!H:H,MATCH(('Input-inköpta varor o tjänster'!G55),'Listor_utökad spend'!I:I,0)),AC46)</f>
        <v>1.4.7. Administrativ bemanning</v>
      </c>
      <c r="AE46" s="62"/>
      <c r="AF46"/>
    </row>
    <row r="47" spans="1:32" s="63" customFormat="1" ht="15.5" thickTop="1" thickBot="1">
      <c r="A47" t="str">
        <f t="shared" si="9"/>
        <v>InköpAvVarorInköptaprodukterochtjänster-utökadberäkning1.4.8Språktjänster</v>
      </c>
      <c r="B47" t="s">
        <v>12</v>
      </c>
      <c r="C47" t="str">
        <f>'Input-inköpta varor o tjänster'!$J$11</f>
        <v>Inköpta produkter och tjänster - utökad beräkning</v>
      </c>
      <c r="D47" t="str">
        <f>'Input-inköpta varor o tjänster'!J56</f>
        <v>1.4.8 Språktjänster</v>
      </c>
      <c r="E47" t="s">
        <v>516</v>
      </c>
      <c r="F47" s="77">
        <f>'Input-inköpta varor o tjänster'!K56</f>
        <v>0</v>
      </c>
      <c r="G47" s="77">
        <f>'Input-inköpta varor o tjänster'!L56</f>
        <v>0</v>
      </c>
      <c r="H47" s="77">
        <f>'Input-inköpta varor o tjänster'!M56</f>
        <v>0</v>
      </c>
      <c r="I47" s="77">
        <f>'Input-inköpta varor o tjänster'!N56</f>
        <v>0</v>
      </c>
      <c r="J47" s="77" t="str">
        <f>'Input-inköpta varor o tjänster'!O56</f>
        <v>kg CO2e/SEK</v>
      </c>
      <c r="K47" s="77">
        <f>'Input-inköpta varor o tjänster'!P56</f>
        <v>0</v>
      </c>
      <c r="L47" s="77">
        <f>'Input-inköpta varor o tjänster'!Q56</f>
        <v>0</v>
      </c>
      <c r="M47" s="78">
        <f>'Input-inköpta varor o tjänster'!R56</f>
        <v>9.5955084620784198E-3</v>
      </c>
      <c r="N47" s="78" t="str">
        <f>IF(ISNUMBER('Input-inköpta varor o tjänster'!S56),'Input-inköpta varor o tjänster'!S56,"-")</f>
        <v>-</v>
      </c>
      <c r="O47" s="78" t="str">
        <f>IF(ISNUMBER('Input-inköpta varor o tjänster'!T56),'Input-inköpta varor o tjänster'!T56,"-")</f>
        <v>-</v>
      </c>
      <c r="P47" s="78" t="str">
        <f>IF(ISNUMBER('Input-inköpta varor o tjänster'!U56),'Input-inköpta varor o tjänster'!U56,"-")</f>
        <v>-</v>
      </c>
      <c r="Q47" s="60" t="str">
        <f t="shared" si="3"/>
        <v>-</v>
      </c>
      <c r="R47" s="60" t="str">
        <f t="shared" si="3"/>
        <v>-</v>
      </c>
      <c r="S47" s="61" t="str">
        <f t="shared" si="3"/>
        <v>-</v>
      </c>
      <c r="T47" s="72" t="str">
        <f t="shared" si="2"/>
        <v>-</v>
      </c>
      <c r="U47" s="72" t="str">
        <f t="shared" si="2"/>
        <v>-</v>
      </c>
      <c r="V47" s="72" t="str">
        <f t="shared" si="2"/>
        <v>-</v>
      </c>
      <c r="W47" s="72">
        <f t="shared" si="7"/>
        <v>0</v>
      </c>
      <c r="X47" s="72" t="str">
        <f t="shared" si="4"/>
        <v>-</v>
      </c>
      <c r="Y47" s="72" t="str">
        <f t="shared" si="5"/>
        <v>-</v>
      </c>
      <c r="Z47" s="72" t="str">
        <f t="shared" si="6"/>
        <v>-</v>
      </c>
      <c r="AA47" s="72">
        <f t="shared" si="8"/>
        <v>0</v>
      </c>
      <c r="AB47" s="60" t="str">
        <f>IFERROR(INDEX('Listor_utökad spend'!D:D,MATCH(VALUE('Input-inköpta varor o tjänster'!E56),'Listor_utökad spend'!E:E,0)),0)</f>
        <v>1 Övergripande material och tjänster</v>
      </c>
      <c r="AC47" s="60" t="str">
        <f>IFERROR(INDEX('Listor_utökad spend'!F:F,MATCH(('Input-inköpta varor o tjänster'!F56),'Listor_utökad spend'!G:G,0)),AB47)</f>
        <v>1.4 Konsulttjänster</v>
      </c>
      <c r="AD47" s="60" t="str">
        <f>IFERROR(INDEX('Listor_utökad spend'!H:H,MATCH(('Input-inköpta varor o tjänster'!G56),'Listor_utökad spend'!I:I,0)),AC47)</f>
        <v>1.4.8. Språktjänster</v>
      </c>
      <c r="AE47" s="62"/>
      <c r="AF47"/>
    </row>
    <row r="48" spans="1:32" s="63" customFormat="1" ht="15.5" thickTop="1" thickBot="1">
      <c r="A48" t="str">
        <f t="shared" si="9"/>
        <v>InköpAvVarorInköptaprodukterochtjänster-utökadberäkning1.4.98OutsourcingÖvrigt</v>
      </c>
      <c r="B48" t="s">
        <v>12</v>
      </c>
      <c r="C48" t="str">
        <f>'Input-inköpta varor o tjänster'!$J$11</f>
        <v>Inköpta produkter och tjänster - utökad beräkning</v>
      </c>
      <c r="D48" t="str">
        <f>'Input-inköpta varor o tjänster'!J57</f>
        <v>1.4.98 Outsourcing Övrigt</v>
      </c>
      <c r="E48" t="s">
        <v>516</v>
      </c>
      <c r="F48" s="77">
        <f>'Input-inköpta varor o tjänster'!K57</f>
        <v>0</v>
      </c>
      <c r="G48" s="77">
        <f>'Input-inköpta varor o tjänster'!L57</f>
        <v>0</v>
      </c>
      <c r="H48" s="77">
        <f>'Input-inköpta varor o tjänster'!M57</f>
        <v>0</v>
      </c>
      <c r="I48" s="77">
        <f>'Input-inköpta varor o tjänster'!N57</f>
        <v>0</v>
      </c>
      <c r="J48" s="77" t="str">
        <f>'Input-inköpta varor o tjänster'!O57</f>
        <v>kg CO2e/SEK</v>
      </c>
      <c r="K48" s="77">
        <f>'Input-inköpta varor o tjänster'!P57</f>
        <v>0</v>
      </c>
      <c r="L48" s="77">
        <f>'Input-inköpta varor o tjänster'!Q57</f>
        <v>0</v>
      </c>
      <c r="M48" s="78">
        <f>'Input-inköpta varor o tjänster'!R57</f>
        <v>9.5955084620784198E-3</v>
      </c>
      <c r="N48" s="78" t="str">
        <f>IF(ISNUMBER('Input-inköpta varor o tjänster'!S57),'Input-inköpta varor o tjänster'!S57,"-")</f>
        <v>-</v>
      </c>
      <c r="O48" s="78" t="str">
        <f>IF(ISNUMBER('Input-inköpta varor o tjänster'!T57),'Input-inköpta varor o tjänster'!T57,"-")</f>
        <v>-</v>
      </c>
      <c r="P48" s="78" t="str">
        <f>IF(ISNUMBER('Input-inköpta varor o tjänster'!U57),'Input-inköpta varor o tjänster'!U57,"-")</f>
        <v>-</v>
      </c>
      <c r="Q48" s="60" t="str">
        <f t="shared" si="3"/>
        <v>-</v>
      </c>
      <c r="R48" s="60" t="str">
        <f t="shared" si="3"/>
        <v>-</v>
      </c>
      <c r="S48" s="61" t="str">
        <f t="shared" si="3"/>
        <v>-</v>
      </c>
      <c r="T48" s="72" t="str">
        <f t="shared" si="2"/>
        <v>-</v>
      </c>
      <c r="U48" s="72" t="str">
        <f t="shared" si="2"/>
        <v>-</v>
      </c>
      <c r="V48" s="72" t="str">
        <f t="shared" si="2"/>
        <v>-</v>
      </c>
      <c r="W48" s="72">
        <f t="shared" si="7"/>
        <v>0</v>
      </c>
      <c r="X48" s="72" t="str">
        <f t="shared" si="4"/>
        <v>-</v>
      </c>
      <c r="Y48" s="72" t="str">
        <f t="shared" si="5"/>
        <v>-</v>
      </c>
      <c r="Z48" s="72" t="str">
        <f t="shared" si="6"/>
        <v>-</v>
      </c>
      <c r="AA48" s="72">
        <f t="shared" si="8"/>
        <v>0</v>
      </c>
      <c r="AB48" s="60" t="str">
        <f>IFERROR(INDEX('Listor_utökad spend'!D:D,MATCH(VALUE('Input-inköpta varor o tjänster'!E57),'Listor_utökad spend'!E:E,0)),0)</f>
        <v>1 Övergripande material och tjänster</v>
      </c>
      <c r="AC48" s="60" t="str">
        <f>IFERROR(INDEX('Listor_utökad spend'!F:F,MATCH(('Input-inköpta varor o tjänster'!F57),'Listor_utökad spend'!G:G,0)),AB48)</f>
        <v>1.4 Konsulttjänster</v>
      </c>
      <c r="AD48" s="60" t="str">
        <f>IFERROR(INDEX('Listor_utökad spend'!H:H,MATCH(('Input-inköpta varor o tjänster'!G57),'Listor_utökad spend'!I:I,0)),AC48)</f>
        <v>1.4.98. Outsourcing Övrigt</v>
      </c>
      <c r="AE48" s="62"/>
      <c r="AF48"/>
    </row>
    <row r="49" spans="1:32" s="63" customFormat="1" ht="15.5" thickTop="1" thickBot="1">
      <c r="A49" t="str">
        <f t="shared" si="9"/>
        <v>InköpAvVarorInköptaprodukterochtjänster-utökadberäkning1.4.99Övrigakonsulttjänster</v>
      </c>
      <c r="B49" t="s">
        <v>12</v>
      </c>
      <c r="C49" t="str">
        <f>'Input-inköpta varor o tjänster'!$J$11</f>
        <v>Inköpta produkter och tjänster - utökad beräkning</v>
      </c>
      <c r="D49" t="str">
        <f>'Input-inköpta varor o tjänster'!J58</f>
        <v>1.4.99 Övriga konsulttjänster</v>
      </c>
      <c r="E49" t="s">
        <v>516</v>
      </c>
      <c r="F49" s="77">
        <f>'Input-inköpta varor o tjänster'!K58</f>
        <v>0</v>
      </c>
      <c r="G49" s="77">
        <f>'Input-inköpta varor o tjänster'!L58</f>
        <v>0</v>
      </c>
      <c r="H49" s="77">
        <f>'Input-inköpta varor o tjänster'!M58</f>
        <v>0</v>
      </c>
      <c r="I49" s="77">
        <f>'Input-inköpta varor o tjänster'!N58</f>
        <v>0</v>
      </c>
      <c r="J49" s="77" t="str">
        <f>'Input-inköpta varor o tjänster'!O58</f>
        <v>kg CO2e/SEK</v>
      </c>
      <c r="K49" s="77">
        <f>'Input-inköpta varor o tjänster'!P58</f>
        <v>0</v>
      </c>
      <c r="L49" s="77">
        <f>'Input-inköpta varor o tjänster'!Q58</f>
        <v>0</v>
      </c>
      <c r="M49" s="78">
        <f>'Input-inköpta varor o tjänster'!R58</f>
        <v>9.5955084620784198E-3</v>
      </c>
      <c r="N49" s="78" t="str">
        <f>IF(ISNUMBER('Input-inköpta varor o tjänster'!S58),'Input-inköpta varor o tjänster'!S58,"-")</f>
        <v>-</v>
      </c>
      <c r="O49" s="78" t="str">
        <f>IF(ISNUMBER('Input-inköpta varor o tjänster'!T58),'Input-inköpta varor o tjänster'!T58,"-")</f>
        <v>-</v>
      </c>
      <c r="P49" s="78" t="str">
        <f>IF(ISNUMBER('Input-inköpta varor o tjänster'!U58),'Input-inköpta varor o tjänster'!U58,"-")</f>
        <v>-</v>
      </c>
      <c r="Q49" s="60" t="str">
        <f t="shared" si="3"/>
        <v>-</v>
      </c>
      <c r="R49" s="60" t="str">
        <f t="shared" si="3"/>
        <v>-</v>
      </c>
      <c r="S49" s="61" t="str">
        <f t="shared" si="3"/>
        <v>-</v>
      </c>
      <c r="T49" s="72" t="str">
        <f t="shared" si="2"/>
        <v>-</v>
      </c>
      <c r="U49" s="72" t="str">
        <f t="shared" si="2"/>
        <v>-</v>
      </c>
      <c r="V49" s="72" t="str">
        <f t="shared" si="2"/>
        <v>-</v>
      </c>
      <c r="W49" s="72">
        <f t="shared" si="7"/>
        <v>0</v>
      </c>
      <c r="X49" s="72" t="str">
        <f t="shared" si="4"/>
        <v>-</v>
      </c>
      <c r="Y49" s="72" t="str">
        <f t="shared" si="5"/>
        <v>-</v>
      </c>
      <c r="Z49" s="72" t="str">
        <f t="shared" si="6"/>
        <v>-</v>
      </c>
      <c r="AA49" s="72">
        <f t="shared" si="8"/>
        <v>0</v>
      </c>
      <c r="AB49" s="60" t="str">
        <f>IFERROR(INDEX('Listor_utökad spend'!D:D,MATCH(VALUE('Input-inköpta varor o tjänster'!E58),'Listor_utökad spend'!E:E,0)),0)</f>
        <v>1 Övergripande material och tjänster</v>
      </c>
      <c r="AC49" s="60" t="str">
        <f>IFERROR(INDEX('Listor_utökad spend'!F:F,MATCH(('Input-inköpta varor o tjänster'!F58),'Listor_utökad spend'!G:G,0)),AB49)</f>
        <v>1.4 Konsulttjänster</v>
      </c>
      <c r="AD49" s="60" t="str">
        <f>IFERROR(INDEX('Listor_utökad spend'!H:H,MATCH(('Input-inköpta varor o tjänster'!G58),'Listor_utökad spend'!I:I,0)),AC49)</f>
        <v>1.4.99. Övriga konsulttjänster</v>
      </c>
      <c r="AE49" s="62"/>
      <c r="AF49"/>
    </row>
    <row r="50" spans="1:32" s="63" customFormat="1" ht="15.5" thickTop="1" thickBot="1">
      <c r="A50" t="str">
        <f t="shared" si="9"/>
        <v>InköpAvVarorInköptaprodukterochtjänster-utökadberäkning1.5Övergripandematerial</v>
      </c>
      <c r="B50" t="s">
        <v>12</v>
      </c>
      <c r="C50" t="str">
        <f>'Input-inköpta varor o tjänster'!$J$11</f>
        <v>Inköpta produkter och tjänster - utökad beräkning</v>
      </c>
      <c r="D50" t="str">
        <f>'Input-inköpta varor o tjänster'!J59</f>
        <v>1.5 Övergripande material</v>
      </c>
      <c r="E50" t="s">
        <v>516</v>
      </c>
      <c r="F50" s="77">
        <f>'Input-inköpta varor o tjänster'!K59</f>
        <v>0</v>
      </c>
      <c r="G50" s="77">
        <f>'Input-inköpta varor o tjänster'!L59</f>
        <v>0</v>
      </c>
      <c r="H50" s="77">
        <f>'Input-inköpta varor o tjänster'!M59</f>
        <v>0</v>
      </c>
      <c r="I50" s="77">
        <f>'Input-inköpta varor o tjänster'!N59</f>
        <v>0</v>
      </c>
      <c r="J50" s="77" t="str">
        <f>'Input-inköpta varor o tjänster'!O59</f>
        <v>kg CO2e/SEK</v>
      </c>
      <c r="K50" s="77">
        <f>'Input-inköpta varor o tjänster'!P59</f>
        <v>0</v>
      </c>
      <c r="L50" s="77">
        <f>'Input-inköpta varor o tjänster'!Q59</f>
        <v>0</v>
      </c>
      <c r="M50" s="78">
        <f>'Input-inköpta varor o tjänster'!R59</f>
        <v>3.9939381375722713E-2</v>
      </c>
      <c r="N50" s="78" t="str">
        <f>IF(ISNUMBER('Input-inköpta varor o tjänster'!S59),'Input-inköpta varor o tjänster'!S59,"-")</f>
        <v>-</v>
      </c>
      <c r="O50" s="78" t="str">
        <f>IF(ISNUMBER('Input-inköpta varor o tjänster'!T59),'Input-inköpta varor o tjänster'!T59,"-")</f>
        <v>-</v>
      </c>
      <c r="P50" s="78" t="str">
        <f>IF(ISNUMBER('Input-inköpta varor o tjänster'!U59),'Input-inköpta varor o tjänster'!U59,"-")</f>
        <v>-</v>
      </c>
      <c r="Q50" s="60" t="str">
        <f t="shared" si="3"/>
        <v>-</v>
      </c>
      <c r="R50" s="60" t="str">
        <f t="shared" si="3"/>
        <v>-</v>
      </c>
      <c r="S50" s="61" t="str">
        <f t="shared" si="3"/>
        <v>-</v>
      </c>
      <c r="T50" s="72" t="str">
        <f t="shared" si="2"/>
        <v>-</v>
      </c>
      <c r="U50" s="72" t="str">
        <f t="shared" si="2"/>
        <v>-</v>
      </c>
      <c r="V50" s="72" t="str">
        <f t="shared" si="2"/>
        <v>-</v>
      </c>
      <c r="W50" s="72">
        <f t="shared" si="7"/>
        <v>0</v>
      </c>
      <c r="X50" s="72" t="str">
        <f t="shared" si="4"/>
        <v>-</v>
      </c>
      <c r="Y50" s="72" t="str">
        <f t="shared" si="5"/>
        <v>-</v>
      </c>
      <c r="Z50" s="72" t="str">
        <f t="shared" si="6"/>
        <v>-</v>
      </c>
      <c r="AA50" s="72">
        <f t="shared" si="8"/>
        <v>0</v>
      </c>
      <c r="AB50" s="60" t="str">
        <f>IFERROR(INDEX('Listor_utökad spend'!D:D,MATCH(VALUE('Input-inköpta varor o tjänster'!E59),'Listor_utökad spend'!E:E,0)),0)</f>
        <v>1 Övergripande material och tjänster</v>
      </c>
      <c r="AC50" s="60" t="str">
        <f>IFERROR(INDEX('Listor_utökad spend'!F:F,MATCH(('Input-inköpta varor o tjänster'!F59),'Listor_utökad spend'!G:G,0)),AB50)</f>
        <v>1.5 Övergripande material</v>
      </c>
      <c r="AD50" s="60" t="str">
        <f>IFERROR(INDEX('Listor_utökad spend'!H:H,MATCH(('Input-inköpta varor o tjänster'!G59),'Listor_utökad spend'!I:I,0)),AC50)</f>
        <v>1.5 Övergripande material</v>
      </c>
      <c r="AE50" s="62"/>
      <c r="AF50"/>
    </row>
    <row r="51" spans="1:32" s="63" customFormat="1" ht="15.5" thickTop="1" thickBot="1">
      <c r="A51" t="str">
        <f t="shared" si="9"/>
        <v>InköpAvVarorInköptaprodukterochtjänster-utökadberäkning1.5.1Kontor</v>
      </c>
      <c r="B51" t="s">
        <v>12</v>
      </c>
      <c r="C51" t="str">
        <f>'Input-inköpta varor o tjänster'!$J$11</f>
        <v>Inköpta produkter och tjänster - utökad beräkning</v>
      </c>
      <c r="D51" t="str">
        <f>'Input-inköpta varor o tjänster'!J60</f>
        <v>1.5.1 Kontor</v>
      </c>
      <c r="E51" t="s">
        <v>516</v>
      </c>
      <c r="F51" s="77">
        <f>'Input-inköpta varor o tjänster'!K60</f>
        <v>0</v>
      </c>
      <c r="G51" s="77">
        <f>'Input-inköpta varor o tjänster'!L60</f>
        <v>0</v>
      </c>
      <c r="H51" s="77">
        <f>'Input-inköpta varor o tjänster'!M60</f>
        <v>0</v>
      </c>
      <c r="I51" s="77">
        <f>'Input-inköpta varor o tjänster'!N60</f>
        <v>0</v>
      </c>
      <c r="J51" s="77" t="str">
        <f>'Input-inköpta varor o tjänster'!O60</f>
        <v>kg CO2e/SEK</v>
      </c>
      <c r="K51" s="77">
        <f>'Input-inköpta varor o tjänster'!P60</f>
        <v>0</v>
      </c>
      <c r="L51" s="77">
        <f>'Input-inköpta varor o tjänster'!Q60</f>
        <v>0</v>
      </c>
      <c r="M51" s="78">
        <f>'Input-inköpta varor o tjänster'!R60</f>
        <v>4.7644701342209099E-2</v>
      </c>
      <c r="N51" s="78" t="str">
        <f>IF(ISNUMBER('Input-inköpta varor o tjänster'!S60),'Input-inköpta varor o tjänster'!S60,"-")</f>
        <v>-</v>
      </c>
      <c r="O51" s="78" t="str">
        <f>IF(ISNUMBER('Input-inköpta varor o tjänster'!T60),'Input-inköpta varor o tjänster'!T60,"-")</f>
        <v>-</v>
      </c>
      <c r="P51" s="78" t="str">
        <f>IF(ISNUMBER('Input-inköpta varor o tjänster'!U60),'Input-inköpta varor o tjänster'!U60,"-")</f>
        <v>-</v>
      </c>
      <c r="Q51" s="60" t="str">
        <f t="shared" si="3"/>
        <v>-</v>
      </c>
      <c r="R51" s="60" t="str">
        <f t="shared" si="3"/>
        <v>-</v>
      </c>
      <c r="S51" s="61" t="str">
        <f t="shared" si="3"/>
        <v>-</v>
      </c>
      <c r="T51" s="72" t="str">
        <f t="shared" si="2"/>
        <v>-</v>
      </c>
      <c r="U51" s="72" t="str">
        <f t="shared" si="2"/>
        <v>-</v>
      </c>
      <c r="V51" s="72" t="str">
        <f t="shared" si="2"/>
        <v>-</v>
      </c>
      <c r="W51" s="72">
        <f t="shared" si="7"/>
        <v>0</v>
      </c>
      <c r="X51" s="72" t="str">
        <f t="shared" si="4"/>
        <v>-</v>
      </c>
      <c r="Y51" s="72" t="str">
        <f t="shared" si="5"/>
        <v>-</v>
      </c>
      <c r="Z51" s="72" t="str">
        <f t="shared" si="6"/>
        <v>-</v>
      </c>
      <c r="AA51" s="72">
        <f t="shared" si="8"/>
        <v>0</v>
      </c>
      <c r="AB51" s="60" t="str">
        <f>IFERROR(INDEX('Listor_utökad spend'!D:D,MATCH(VALUE('Input-inköpta varor o tjänster'!E60),'Listor_utökad spend'!E:E,0)),0)</f>
        <v>1 Övergripande material och tjänster</v>
      </c>
      <c r="AC51" s="60" t="str">
        <f>IFERROR(INDEX('Listor_utökad spend'!F:F,MATCH(('Input-inköpta varor o tjänster'!F60),'Listor_utökad spend'!G:G,0)),AB51)</f>
        <v>1.5 Övergripande material</v>
      </c>
      <c r="AD51" s="60" t="str">
        <f>IFERROR(INDEX('Listor_utökad spend'!H:H,MATCH(('Input-inköpta varor o tjänster'!G60),'Listor_utökad spend'!I:I,0)),AC51)</f>
        <v>1.5.1. Kontor</v>
      </c>
      <c r="AE51" s="62"/>
      <c r="AF51"/>
    </row>
    <row r="52" spans="1:32" s="63" customFormat="1" ht="15.5" thickTop="1" thickBot="1">
      <c r="A52" t="str">
        <f t="shared" si="9"/>
        <v>InköpAvVarorInköptaprodukterochtjänster-utökadberäkning1.5.2Hemnäramiljöer</v>
      </c>
      <c r="B52" t="s">
        <v>12</v>
      </c>
      <c r="C52" t="str">
        <f>'Input-inköpta varor o tjänster'!$J$11</f>
        <v>Inköpta produkter och tjänster - utökad beräkning</v>
      </c>
      <c r="D52" t="str">
        <f>'Input-inköpta varor o tjänster'!J61</f>
        <v>1.5.2 Hemnära miljöer</v>
      </c>
      <c r="E52" t="s">
        <v>516</v>
      </c>
      <c r="F52" s="77">
        <f>'Input-inköpta varor o tjänster'!K61</f>
        <v>0</v>
      </c>
      <c r="G52" s="77">
        <f>'Input-inköpta varor o tjänster'!L61</f>
        <v>0</v>
      </c>
      <c r="H52" s="77">
        <f>'Input-inköpta varor o tjänster'!M61</f>
        <v>0</v>
      </c>
      <c r="I52" s="77">
        <f>'Input-inköpta varor o tjänster'!N61</f>
        <v>0</v>
      </c>
      <c r="J52" s="77" t="str">
        <f>'Input-inköpta varor o tjänster'!O61</f>
        <v>kg CO2e/SEK</v>
      </c>
      <c r="K52" s="77">
        <f>'Input-inköpta varor o tjänster'!P61</f>
        <v>0</v>
      </c>
      <c r="L52" s="77">
        <f>'Input-inköpta varor o tjänster'!Q61</f>
        <v>0</v>
      </c>
      <c r="M52" s="78">
        <f>'Input-inköpta varor o tjänster'!R61</f>
        <v>2.5132165802349244E-2</v>
      </c>
      <c r="N52" s="78" t="str">
        <f>IF(ISNUMBER('Input-inköpta varor o tjänster'!S61),'Input-inköpta varor o tjänster'!S61,"-")</f>
        <v>-</v>
      </c>
      <c r="O52" s="78" t="str">
        <f>IF(ISNUMBER('Input-inköpta varor o tjänster'!T61),'Input-inköpta varor o tjänster'!T61,"-")</f>
        <v>-</v>
      </c>
      <c r="P52" s="78" t="str">
        <f>IF(ISNUMBER('Input-inköpta varor o tjänster'!U61),'Input-inköpta varor o tjänster'!U61,"-")</f>
        <v>-</v>
      </c>
      <c r="Q52" s="60" t="str">
        <f t="shared" si="3"/>
        <v>-</v>
      </c>
      <c r="R52" s="60" t="str">
        <f t="shared" si="3"/>
        <v>-</v>
      </c>
      <c r="S52" s="61" t="str">
        <f t="shared" si="3"/>
        <v>-</v>
      </c>
      <c r="T52" s="72" t="str">
        <f t="shared" si="2"/>
        <v>-</v>
      </c>
      <c r="U52" s="72" t="str">
        <f t="shared" si="2"/>
        <v>-</v>
      </c>
      <c r="V52" s="72" t="str">
        <f t="shared" si="2"/>
        <v>-</v>
      </c>
      <c r="W52" s="72">
        <f t="shared" si="7"/>
        <v>0</v>
      </c>
      <c r="X52" s="72" t="str">
        <f t="shared" si="4"/>
        <v>-</v>
      </c>
      <c r="Y52" s="72" t="str">
        <f t="shared" si="5"/>
        <v>-</v>
      </c>
      <c r="Z52" s="72" t="str">
        <f t="shared" si="6"/>
        <v>-</v>
      </c>
      <c r="AA52" s="72">
        <f t="shared" si="8"/>
        <v>0</v>
      </c>
      <c r="AB52" s="60" t="str">
        <f>IFERROR(INDEX('Listor_utökad spend'!D:D,MATCH(VALUE('Input-inköpta varor o tjänster'!E61),'Listor_utökad spend'!E:E,0)),0)</f>
        <v>1 Övergripande material och tjänster</v>
      </c>
      <c r="AC52" s="60" t="str">
        <f>IFERROR(INDEX('Listor_utökad spend'!F:F,MATCH(('Input-inköpta varor o tjänster'!F61),'Listor_utökad spend'!G:G,0)),AB52)</f>
        <v>1.5 Övergripande material</v>
      </c>
      <c r="AD52" s="60" t="str">
        <f>IFERROR(INDEX('Listor_utökad spend'!H:H,MATCH(('Input-inköpta varor o tjänster'!G61),'Listor_utökad spend'!I:I,0)),AC52)</f>
        <v>1.5.2. Hemnära miljöer</v>
      </c>
      <c r="AE52" s="62"/>
      <c r="AF52"/>
    </row>
    <row r="53" spans="1:32" s="63" customFormat="1" ht="15.5" thickTop="1" thickBot="1">
      <c r="A53" t="str">
        <f t="shared" si="9"/>
        <v>InköpAvVarorInköptaprodukterochtjänster-utökadberäkning1.5.3Leksaker</v>
      </c>
      <c r="B53" t="s">
        <v>12</v>
      </c>
      <c r="C53" t="str">
        <f>'Input-inköpta varor o tjänster'!$J$11</f>
        <v>Inköpta produkter och tjänster - utökad beräkning</v>
      </c>
      <c r="D53" t="str">
        <f>'Input-inköpta varor o tjänster'!J62</f>
        <v>1.5.3 Leksaker</v>
      </c>
      <c r="E53" t="s">
        <v>516</v>
      </c>
      <c r="F53" s="77">
        <f>'Input-inköpta varor o tjänster'!K62</f>
        <v>0</v>
      </c>
      <c r="G53" s="77">
        <f>'Input-inköpta varor o tjänster'!L62</f>
        <v>0</v>
      </c>
      <c r="H53" s="77">
        <f>'Input-inköpta varor o tjänster'!M62</f>
        <v>0</v>
      </c>
      <c r="I53" s="77">
        <f>'Input-inköpta varor o tjänster'!N62</f>
        <v>0</v>
      </c>
      <c r="J53" s="77" t="str">
        <f>'Input-inköpta varor o tjänster'!O62</f>
        <v>kg CO2e/SEK</v>
      </c>
      <c r="K53" s="77">
        <f>'Input-inköpta varor o tjänster'!P62</f>
        <v>0</v>
      </c>
      <c r="L53" s="77">
        <f>'Input-inköpta varor o tjänster'!Q62</f>
        <v>0</v>
      </c>
      <c r="M53" s="78">
        <f>'Input-inköpta varor o tjänster'!R62</f>
        <v>3.8438171224995786E-2</v>
      </c>
      <c r="N53" s="78" t="str">
        <f>IF(ISNUMBER('Input-inköpta varor o tjänster'!S62),'Input-inköpta varor o tjänster'!S62,"-")</f>
        <v>-</v>
      </c>
      <c r="O53" s="78" t="str">
        <f>IF(ISNUMBER('Input-inköpta varor o tjänster'!T62),'Input-inköpta varor o tjänster'!T62,"-")</f>
        <v>-</v>
      </c>
      <c r="P53" s="78" t="str">
        <f>IF(ISNUMBER('Input-inköpta varor o tjänster'!U62),'Input-inköpta varor o tjänster'!U62,"-")</f>
        <v>-</v>
      </c>
      <c r="Q53" s="60" t="str">
        <f t="shared" si="3"/>
        <v>-</v>
      </c>
      <c r="R53" s="60" t="str">
        <f t="shared" si="3"/>
        <v>-</v>
      </c>
      <c r="S53" s="61" t="str">
        <f t="shared" si="3"/>
        <v>-</v>
      </c>
      <c r="T53" s="72" t="str">
        <f t="shared" si="2"/>
        <v>-</v>
      </c>
      <c r="U53" s="72" t="str">
        <f t="shared" si="2"/>
        <v>-</v>
      </c>
      <c r="V53" s="72" t="str">
        <f t="shared" si="2"/>
        <v>-</v>
      </c>
      <c r="W53" s="72">
        <f t="shared" si="7"/>
        <v>0</v>
      </c>
      <c r="X53" s="72" t="str">
        <f t="shared" si="4"/>
        <v>-</v>
      </c>
      <c r="Y53" s="72" t="str">
        <f t="shared" si="5"/>
        <v>-</v>
      </c>
      <c r="Z53" s="72" t="str">
        <f t="shared" si="6"/>
        <v>-</v>
      </c>
      <c r="AA53" s="72">
        <f t="shared" si="8"/>
        <v>0</v>
      </c>
      <c r="AB53" s="60" t="str">
        <f>IFERROR(INDEX('Listor_utökad spend'!D:D,MATCH(VALUE('Input-inköpta varor o tjänster'!E62),'Listor_utökad spend'!E:E,0)),0)</f>
        <v>1 Övergripande material och tjänster</v>
      </c>
      <c r="AC53" s="60" t="str">
        <f>IFERROR(INDEX('Listor_utökad spend'!F:F,MATCH(('Input-inköpta varor o tjänster'!F62),'Listor_utökad spend'!G:G,0)),AB53)</f>
        <v>1.5 Övergripande material</v>
      </c>
      <c r="AD53" s="60" t="str">
        <f>IFERROR(INDEX('Listor_utökad spend'!H:H,MATCH(('Input-inköpta varor o tjänster'!G62),'Listor_utökad spend'!I:I,0)),AC53)</f>
        <v>1.5.3. Leksaker</v>
      </c>
      <c r="AE53" s="62"/>
      <c r="AF53"/>
    </row>
    <row r="54" spans="1:32" s="63" customFormat="1" ht="15.5" thickTop="1" thickBot="1">
      <c r="A54" t="str">
        <f t="shared" si="9"/>
        <v>InköpAvVarorInköptaprodukterochtjänster-utökadberäkning1.6Kultur</v>
      </c>
      <c r="B54" t="s">
        <v>12</v>
      </c>
      <c r="C54" t="str">
        <f>'Input-inköpta varor o tjänster'!$J$11</f>
        <v>Inköpta produkter och tjänster - utökad beräkning</v>
      </c>
      <c r="D54" t="str">
        <f>'Input-inköpta varor o tjänster'!J63</f>
        <v>1.6 Kultur</v>
      </c>
      <c r="E54" t="s">
        <v>516</v>
      </c>
      <c r="F54" s="77">
        <f>'Input-inköpta varor o tjänster'!K63</f>
        <v>0</v>
      </c>
      <c r="G54" s="77">
        <f>'Input-inköpta varor o tjänster'!L63</f>
        <v>0</v>
      </c>
      <c r="H54" s="77">
        <f>'Input-inköpta varor o tjänster'!M63</f>
        <v>0</v>
      </c>
      <c r="I54" s="77">
        <f>'Input-inköpta varor o tjänster'!N63</f>
        <v>0</v>
      </c>
      <c r="J54" s="77" t="str">
        <f>'Input-inköpta varor o tjänster'!O63</f>
        <v>kg CO2e/SEK</v>
      </c>
      <c r="K54" s="77">
        <f>'Input-inköpta varor o tjänster'!P63</f>
        <v>0</v>
      </c>
      <c r="L54" s="77">
        <f>'Input-inköpta varor o tjänster'!Q63</f>
        <v>0</v>
      </c>
      <c r="M54" s="78">
        <f>'Input-inköpta varor o tjänster'!R63</f>
        <v>2.3161441762279723E-2</v>
      </c>
      <c r="N54" s="78" t="str">
        <f>IF(ISNUMBER('Input-inköpta varor o tjänster'!S63),'Input-inköpta varor o tjänster'!S63,"-")</f>
        <v>-</v>
      </c>
      <c r="O54" s="78" t="str">
        <f>IF(ISNUMBER('Input-inköpta varor o tjänster'!T63),'Input-inköpta varor o tjänster'!T63,"-")</f>
        <v>-</v>
      </c>
      <c r="P54" s="78" t="str">
        <f>IF(ISNUMBER('Input-inköpta varor o tjänster'!U63),'Input-inköpta varor o tjänster'!U63,"-")</f>
        <v>-</v>
      </c>
      <c r="Q54" s="60" t="str">
        <f t="shared" si="3"/>
        <v>-</v>
      </c>
      <c r="R54" s="60" t="str">
        <f t="shared" si="3"/>
        <v>-</v>
      </c>
      <c r="S54" s="61" t="str">
        <f t="shared" si="3"/>
        <v>-</v>
      </c>
      <c r="T54" s="72" t="str">
        <f t="shared" si="2"/>
        <v>-</v>
      </c>
      <c r="U54" s="72" t="str">
        <f t="shared" si="2"/>
        <v>-</v>
      </c>
      <c r="V54" s="72" t="str">
        <f t="shared" si="2"/>
        <v>-</v>
      </c>
      <c r="W54" s="72">
        <f t="shared" si="7"/>
        <v>0</v>
      </c>
      <c r="X54" s="72" t="str">
        <f t="shared" si="4"/>
        <v>-</v>
      </c>
      <c r="Y54" s="72" t="str">
        <f t="shared" si="5"/>
        <v>-</v>
      </c>
      <c r="Z54" s="72" t="str">
        <f t="shared" si="6"/>
        <v>-</v>
      </c>
      <c r="AA54" s="72">
        <f t="shared" si="8"/>
        <v>0</v>
      </c>
      <c r="AB54" s="60" t="str">
        <f>IFERROR(INDEX('Listor_utökad spend'!D:D,MATCH(VALUE('Input-inköpta varor o tjänster'!E63),'Listor_utökad spend'!E:E,0)),0)</f>
        <v>1 Övergripande material och tjänster</v>
      </c>
      <c r="AC54" s="60" t="str">
        <f>IFERROR(INDEX('Listor_utökad spend'!F:F,MATCH(('Input-inköpta varor o tjänster'!F63),'Listor_utökad spend'!G:G,0)),AB54)</f>
        <v>1.6 Kultur</v>
      </c>
      <c r="AD54" s="60" t="str">
        <f>IFERROR(INDEX('Listor_utökad spend'!H:H,MATCH(('Input-inköpta varor o tjänster'!G63),'Listor_utökad spend'!I:I,0)),AC54)</f>
        <v>1.6 Kultur</v>
      </c>
      <c r="AE54" s="62"/>
      <c r="AF54"/>
    </row>
    <row r="55" spans="1:32" s="63" customFormat="1" ht="15.5" thickTop="1" thickBot="1">
      <c r="A55" t="str">
        <f t="shared" si="9"/>
        <v>InköpAvVarorInköptaprodukterochtjänster-utökadberäkning1.6.1Konstrelateradetjänster</v>
      </c>
      <c r="B55" t="s">
        <v>12</v>
      </c>
      <c r="C55" t="str">
        <f>'Input-inköpta varor o tjänster'!$J$11</f>
        <v>Inköpta produkter och tjänster - utökad beräkning</v>
      </c>
      <c r="D55" t="str">
        <f>'Input-inköpta varor o tjänster'!J64</f>
        <v>1.6.1 Konstrelaterade tjänster</v>
      </c>
      <c r="E55" t="s">
        <v>516</v>
      </c>
      <c r="F55" s="77">
        <f>'Input-inköpta varor o tjänster'!K64</f>
        <v>0</v>
      </c>
      <c r="G55" s="77">
        <f>'Input-inköpta varor o tjänster'!L64</f>
        <v>0</v>
      </c>
      <c r="H55" s="77">
        <f>'Input-inköpta varor o tjänster'!M64</f>
        <v>0</v>
      </c>
      <c r="I55" s="77">
        <f>'Input-inköpta varor o tjänster'!N64</f>
        <v>0</v>
      </c>
      <c r="J55" s="77" t="str">
        <f>'Input-inköpta varor o tjänster'!O64</f>
        <v>kg CO2e/SEK</v>
      </c>
      <c r="K55" s="77">
        <f>'Input-inköpta varor o tjänster'!P64</f>
        <v>0</v>
      </c>
      <c r="L55" s="77">
        <f>'Input-inköpta varor o tjänster'!Q64</f>
        <v>0</v>
      </c>
      <c r="M55" s="78">
        <f>'Input-inköpta varor o tjänster'!R64</f>
        <v>1.0919811972315037E-2</v>
      </c>
      <c r="N55" s="78" t="str">
        <f>IF(ISNUMBER('Input-inköpta varor o tjänster'!S64),'Input-inköpta varor o tjänster'!S64,"-")</f>
        <v>-</v>
      </c>
      <c r="O55" s="78" t="str">
        <f>IF(ISNUMBER('Input-inköpta varor o tjänster'!T64),'Input-inköpta varor o tjänster'!T64,"-")</f>
        <v>-</v>
      </c>
      <c r="P55" s="78" t="str">
        <f>IF(ISNUMBER('Input-inköpta varor o tjänster'!U64),'Input-inköpta varor o tjänster'!U64,"-")</f>
        <v>-</v>
      </c>
      <c r="Q55" s="60" t="str">
        <f t="shared" si="3"/>
        <v>-</v>
      </c>
      <c r="R55" s="60" t="str">
        <f t="shared" si="3"/>
        <v>-</v>
      </c>
      <c r="S55" s="61" t="str">
        <f t="shared" si="3"/>
        <v>-</v>
      </c>
      <c r="T55" s="72" t="str">
        <f t="shared" si="2"/>
        <v>-</v>
      </c>
      <c r="U55" s="72" t="str">
        <f t="shared" si="2"/>
        <v>-</v>
      </c>
      <c r="V55" s="72" t="str">
        <f t="shared" si="2"/>
        <v>-</v>
      </c>
      <c r="W55" s="72">
        <f t="shared" si="7"/>
        <v>0</v>
      </c>
      <c r="X55" s="72" t="str">
        <f t="shared" si="4"/>
        <v>-</v>
      </c>
      <c r="Y55" s="72" t="str">
        <f t="shared" si="5"/>
        <v>-</v>
      </c>
      <c r="Z55" s="72" t="str">
        <f t="shared" si="6"/>
        <v>-</v>
      </c>
      <c r="AA55" s="72">
        <f t="shared" si="8"/>
        <v>0</v>
      </c>
      <c r="AB55" s="60" t="str">
        <f>IFERROR(INDEX('Listor_utökad spend'!D:D,MATCH(VALUE('Input-inköpta varor o tjänster'!E64),'Listor_utökad spend'!E:E,0)),0)</f>
        <v>1 Övergripande material och tjänster</v>
      </c>
      <c r="AC55" s="60" t="str">
        <f>IFERROR(INDEX('Listor_utökad spend'!F:F,MATCH(('Input-inköpta varor o tjänster'!F64),'Listor_utökad spend'!G:G,0)),AB55)</f>
        <v>1.6 Kultur</v>
      </c>
      <c r="AD55" s="60" t="str">
        <f>IFERROR(INDEX('Listor_utökad spend'!H:H,MATCH(('Input-inköpta varor o tjänster'!G64),'Listor_utökad spend'!I:I,0)),AC55)</f>
        <v>1.6.1. Konstrelaterade tjänster</v>
      </c>
      <c r="AE55" s="62"/>
      <c r="AF55"/>
    </row>
    <row r="56" spans="1:32" s="63" customFormat="1" ht="15.5" thickTop="1" thickBot="1">
      <c r="A56" t="str">
        <f t="shared" si="9"/>
        <v>InköpAvVarorInköptaprodukterochtjänster-utökadberäkning1.6.2Konstverk</v>
      </c>
      <c r="B56" t="s">
        <v>12</v>
      </c>
      <c r="C56" t="str">
        <f>'Input-inköpta varor o tjänster'!$J$11</f>
        <v>Inköpta produkter och tjänster - utökad beräkning</v>
      </c>
      <c r="D56" t="str">
        <f>'Input-inköpta varor o tjänster'!J65</f>
        <v>1.6.2 Konstverk</v>
      </c>
      <c r="E56" t="s">
        <v>516</v>
      </c>
      <c r="F56" s="77">
        <f>'Input-inköpta varor o tjänster'!K65</f>
        <v>0</v>
      </c>
      <c r="G56" s="77">
        <f>'Input-inköpta varor o tjänster'!L65</f>
        <v>0</v>
      </c>
      <c r="H56" s="77">
        <f>'Input-inköpta varor o tjänster'!M65</f>
        <v>0</v>
      </c>
      <c r="I56" s="77">
        <f>'Input-inköpta varor o tjänster'!N65</f>
        <v>0</v>
      </c>
      <c r="J56" s="77" t="str">
        <f>'Input-inköpta varor o tjänster'!O65</f>
        <v>kg CO2e/SEK</v>
      </c>
      <c r="K56" s="77">
        <f>'Input-inköpta varor o tjänster'!P65</f>
        <v>0</v>
      </c>
      <c r="L56" s="77">
        <f>'Input-inköpta varor o tjänster'!Q65</f>
        <v>0</v>
      </c>
      <c r="M56" s="78">
        <f>'Input-inköpta varor o tjänster'!R65</f>
        <v>4.7644701342209099E-2</v>
      </c>
      <c r="N56" s="78" t="str">
        <f>IF(ISNUMBER('Input-inköpta varor o tjänster'!S65),'Input-inköpta varor o tjänster'!S65,"-")</f>
        <v>-</v>
      </c>
      <c r="O56" s="78" t="str">
        <f>IF(ISNUMBER('Input-inköpta varor o tjänster'!T65),'Input-inköpta varor o tjänster'!T65,"-")</f>
        <v>-</v>
      </c>
      <c r="P56" s="78" t="str">
        <f>IF(ISNUMBER('Input-inköpta varor o tjänster'!U65),'Input-inköpta varor o tjänster'!U65,"-")</f>
        <v>-</v>
      </c>
      <c r="Q56" s="60" t="str">
        <f t="shared" si="3"/>
        <v>-</v>
      </c>
      <c r="R56" s="60" t="str">
        <f t="shared" si="3"/>
        <v>-</v>
      </c>
      <c r="S56" s="61" t="str">
        <f t="shared" si="3"/>
        <v>-</v>
      </c>
      <c r="T56" s="72" t="str">
        <f t="shared" si="2"/>
        <v>-</v>
      </c>
      <c r="U56" s="72" t="str">
        <f t="shared" si="2"/>
        <v>-</v>
      </c>
      <c r="V56" s="72" t="str">
        <f t="shared" si="2"/>
        <v>-</v>
      </c>
      <c r="W56" s="72">
        <f t="shared" si="7"/>
        <v>0</v>
      </c>
      <c r="X56" s="72" t="str">
        <f t="shared" si="4"/>
        <v>-</v>
      </c>
      <c r="Y56" s="72" t="str">
        <f t="shared" si="5"/>
        <v>-</v>
      </c>
      <c r="Z56" s="72" t="str">
        <f t="shared" si="6"/>
        <v>-</v>
      </c>
      <c r="AA56" s="72">
        <f t="shared" si="8"/>
        <v>0</v>
      </c>
      <c r="AB56" s="60" t="str">
        <f>IFERROR(INDEX('Listor_utökad spend'!D:D,MATCH(VALUE('Input-inköpta varor o tjänster'!E65),'Listor_utökad spend'!E:E,0)),0)</f>
        <v>1 Övergripande material och tjänster</v>
      </c>
      <c r="AC56" s="60" t="str">
        <f>IFERROR(INDEX('Listor_utökad spend'!F:F,MATCH(('Input-inköpta varor o tjänster'!F65),'Listor_utökad spend'!G:G,0)),AB56)</f>
        <v>1.6 Kultur</v>
      </c>
      <c r="AD56" s="60" t="str">
        <f>IFERROR(INDEX('Listor_utökad spend'!H:H,MATCH(('Input-inköpta varor o tjänster'!G65),'Listor_utökad spend'!I:I,0)),AC56)</f>
        <v>1.6.2. Konstverk</v>
      </c>
      <c r="AE56" s="62"/>
      <c r="AF56"/>
    </row>
    <row r="57" spans="1:32" s="63" customFormat="1" ht="15.5" thickTop="1" thickBot="1">
      <c r="A57" t="str">
        <f t="shared" si="9"/>
        <v>InköpAvVarorInköptaprodukterochtjänster-utökadberäkning1.6.3Kulturtjänster</v>
      </c>
      <c r="B57" t="s">
        <v>12</v>
      </c>
      <c r="C57" t="str">
        <f>'Input-inköpta varor o tjänster'!$J$11</f>
        <v>Inköpta produkter och tjänster - utökad beräkning</v>
      </c>
      <c r="D57" t="str">
        <f>'Input-inköpta varor o tjänster'!J66</f>
        <v>1.6.3 Kulturtjänster</v>
      </c>
      <c r="E57" t="s">
        <v>516</v>
      </c>
      <c r="F57" s="77">
        <f>'Input-inköpta varor o tjänster'!K66</f>
        <v>0</v>
      </c>
      <c r="G57" s="77">
        <f>'Input-inköpta varor o tjänster'!L66</f>
        <v>0</v>
      </c>
      <c r="H57" s="77">
        <f>'Input-inköpta varor o tjänster'!M66</f>
        <v>0</v>
      </c>
      <c r="I57" s="77">
        <f>'Input-inköpta varor o tjänster'!N66</f>
        <v>0</v>
      </c>
      <c r="J57" s="77" t="str">
        <f>'Input-inköpta varor o tjänster'!O66</f>
        <v>kg CO2e/SEK</v>
      </c>
      <c r="K57" s="77">
        <f>'Input-inköpta varor o tjänster'!P66</f>
        <v>0</v>
      </c>
      <c r="L57" s="77">
        <f>'Input-inköpta varor o tjänster'!Q66</f>
        <v>0</v>
      </c>
      <c r="M57" s="78">
        <f>'Input-inköpta varor o tjänster'!R66</f>
        <v>1.0919811972315037E-2</v>
      </c>
      <c r="N57" s="78" t="str">
        <f>IF(ISNUMBER('Input-inköpta varor o tjänster'!S66),'Input-inköpta varor o tjänster'!S66,"-")</f>
        <v>-</v>
      </c>
      <c r="O57" s="78" t="str">
        <f>IF(ISNUMBER('Input-inköpta varor o tjänster'!T66),'Input-inköpta varor o tjänster'!T66,"-")</f>
        <v>-</v>
      </c>
      <c r="P57" s="78" t="str">
        <f>IF(ISNUMBER('Input-inköpta varor o tjänster'!U66),'Input-inköpta varor o tjänster'!U66,"-")</f>
        <v>-</v>
      </c>
      <c r="Q57" s="60" t="str">
        <f t="shared" si="3"/>
        <v>-</v>
      </c>
      <c r="R57" s="60" t="str">
        <f t="shared" si="3"/>
        <v>-</v>
      </c>
      <c r="S57" s="61" t="str">
        <f t="shared" si="3"/>
        <v>-</v>
      </c>
      <c r="T57" s="72" t="str">
        <f t="shared" si="2"/>
        <v>-</v>
      </c>
      <c r="U57" s="72" t="str">
        <f t="shared" si="2"/>
        <v>-</v>
      </c>
      <c r="V57" s="72" t="str">
        <f t="shared" si="2"/>
        <v>-</v>
      </c>
      <c r="W57" s="72">
        <f t="shared" si="7"/>
        <v>0</v>
      </c>
      <c r="X57" s="72" t="str">
        <f t="shared" si="4"/>
        <v>-</v>
      </c>
      <c r="Y57" s="72" t="str">
        <f t="shared" si="5"/>
        <v>-</v>
      </c>
      <c r="Z57" s="72" t="str">
        <f t="shared" si="6"/>
        <v>-</v>
      </c>
      <c r="AA57" s="72">
        <f t="shared" si="8"/>
        <v>0</v>
      </c>
      <c r="AB57" s="60" t="str">
        <f>IFERROR(INDEX('Listor_utökad spend'!D:D,MATCH(VALUE('Input-inköpta varor o tjänster'!E66),'Listor_utökad spend'!E:E,0)),0)</f>
        <v>1 Övergripande material och tjänster</v>
      </c>
      <c r="AC57" s="60" t="str">
        <f>IFERROR(INDEX('Listor_utökad spend'!F:F,MATCH(('Input-inköpta varor o tjänster'!F66),'Listor_utökad spend'!G:G,0)),AB57)</f>
        <v>1.6 Kultur</v>
      </c>
      <c r="AD57" s="60" t="str">
        <f>IFERROR(INDEX('Listor_utökad spend'!H:H,MATCH(('Input-inköpta varor o tjänster'!G66),'Listor_utökad spend'!I:I,0)),AC57)</f>
        <v>1.6.3. Kulturtjänster</v>
      </c>
      <c r="AE57" s="62"/>
      <c r="AF57"/>
    </row>
    <row r="58" spans="1:32" s="63" customFormat="1" ht="15.5" thickTop="1" thickBot="1">
      <c r="A58" t="str">
        <f t="shared" si="9"/>
        <v>InköpAvVarorInköptaprodukterochtjänster-utökadberäkning1.7Sponsringochavgifter</v>
      </c>
      <c r="B58" t="s">
        <v>12</v>
      </c>
      <c r="C58" t="str">
        <f>'Input-inköpta varor o tjänster'!$J$11</f>
        <v>Inköpta produkter och tjänster - utökad beräkning</v>
      </c>
      <c r="D58" t="str">
        <f>'Input-inköpta varor o tjänster'!J67</f>
        <v>1.7 Sponsring och avgifter</v>
      </c>
      <c r="E58" t="s">
        <v>516</v>
      </c>
      <c r="F58" s="77">
        <f>'Input-inköpta varor o tjänster'!K67</f>
        <v>0</v>
      </c>
      <c r="G58" s="77">
        <f>'Input-inköpta varor o tjänster'!L67</f>
        <v>0</v>
      </c>
      <c r="H58" s="77">
        <f>'Input-inköpta varor o tjänster'!M67</f>
        <v>0</v>
      </c>
      <c r="I58" s="77">
        <f>'Input-inköpta varor o tjänster'!N67</f>
        <v>0</v>
      </c>
      <c r="J58" s="77" t="str">
        <f>'Input-inköpta varor o tjänster'!O67</f>
        <v>kg CO2e/SEK</v>
      </c>
      <c r="K58" s="77">
        <f>'Input-inköpta varor o tjänster'!P67</f>
        <v>0</v>
      </c>
      <c r="L58" s="77">
        <f>'Input-inköpta varor o tjänster'!Q67</f>
        <v>0</v>
      </c>
      <c r="M58" s="78">
        <f>'Input-inköpta varor o tjänster'!R67</f>
        <v>7.3977961316202484E-3</v>
      </c>
      <c r="N58" s="78" t="str">
        <f>IF(ISNUMBER('Input-inköpta varor o tjänster'!S67),'Input-inköpta varor o tjänster'!S67,"-")</f>
        <v>-</v>
      </c>
      <c r="O58" s="78" t="str">
        <f>IF(ISNUMBER('Input-inköpta varor o tjänster'!T67),'Input-inköpta varor o tjänster'!T67,"-")</f>
        <v>-</v>
      </c>
      <c r="P58" s="78" t="str">
        <f>IF(ISNUMBER('Input-inköpta varor o tjänster'!U67),'Input-inköpta varor o tjänster'!U67,"-")</f>
        <v>-</v>
      </c>
      <c r="Q58" s="60" t="str">
        <f t="shared" si="3"/>
        <v>-</v>
      </c>
      <c r="R58" s="60" t="str">
        <f t="shared" si="3"/>
        <v>-</v>
      </c>
      <c r="S58" s="61" t="str">
        <f t="shared" si="3"/>
        <v>-</v>
      </c>
      <c r="T58" s="72" t="str">
        <f t="shared" si="2"/>
        <v>-</v>
      </c>
      <c r="U58" s="72" t="str">
        <f t="shared" si="2"/>
        <v>-</v>
      </c>
      <c r="V58" s="72" t="str">
        <f t="shared" si="2"/>
        <v>-</v>
      </c>
      <c r="W58" s="72">
        <f t="shared" si="7"/>
        <v>0</v>
      </c>
      <c r="X58" s="72" t="str">
        <f t="shared" si="4"/>
        <v>-</v>
      </c>
      <c r="Y58" s="72" t="str">
        <f t="shared" si="5"/>
        <v>-</v>
      </c>
      <c r="Z58" s="72" t="str">
        <f t="shared" si="6"/>
        <v>-</v>
      </c>
      <c r="AA58" s="72">
        <f t="shared" si="8"/>
        <v>0</v>
      </c>
      <c r="AB58" s="60" t="str">
        <f>IFERROR(INDEX('Listor_utökad spend'!D:D,MATCH(VALUE('Input-inköpta varor o tjänster'!E67),'Listor_utökad spend'!E:E,0)),0)</f>
        <v>1 Övergripande material och tjänster</v>
      </c>
      <c r="AC58" s="60" t="str">
        <f>IFERROR(INDEX('Listor_utökad spend'!F:F,MATCH(('Input-inköpta varor o tjänster'!F67),'Listor_utökad spend'!G:G,0)),AB58)</f>
        <v>1.7 Sponsring och avgifter</v>
      </c>
      <c r="AD58" s="60" t="str">
        <f>IFERROR(INDEX('Listor_utökad spend'!H:H,MATCH(('Input-inköpta varor o tjänster'!G67),'Listor_utökad spend'!I:I,0)),AC58)</f>
        <v>1.7 Sponsring och avgifter</v>
      </c>
      <c r="AE58" s="62"/>
      <c r="AF58"/>
    </row>
    <row r="59" spans="1:32" s="63" customFormat="1" ht="15.5" thickTop="1" thickBot="1">
      <c r="A59" t="str">
        <f t="shared" si="9"/>
        <v>InköpAvVarorInköptaprodukterochtjänster-utökadberäkning1.7.1Kommunalaavgifter</v>
      </c>
      <c r="B59" t="s">
        <v>12</v>
      </c>
      <c r="C59" t="str">
        <f>'Input-inköpta varor o tjänster'!$J$11</f>
        <v>Inköpta produkter och tjänster - utökad beräkning</v>
      </c>
      <c r="D59" t="str">
        <f>'Input-inköpta varor o tjänster'!J68</f>
        <v>1.7.1 Kommunala avgifter</v>
      </c>
      <c r="E59" t="s">
        <v>516</v>
      </c>
      <c r="F59" s="77">
        <f>'Input-inköpta varor o tjänster'!K68</f>
        <v>0</v>
      </c>
      <c r="G59" s="77">
        <f>'Input-inköpta varor o tjänster'!L68</f>
        <v>0</v>
      </c>
      <c r="H59" s="77">
        <f>'Input-inköpta varor o tjänster'!M68</f>
        <v>0</v>
      </c>
      <c r="I59" s="77">
        <f>'Input-inköpta varor o tjänster'!N68</f>
        <v>0</v>
      </c>
      <c r="J59" s="77" t="str">
        <f>'Input-inköpta varor o tjänster'!O68</f>
        <v>kg CO2e/SEK</v>
      </c>
      <c r="K59" s="77">
        <f>'Input-inköpta varor o tjänster'!P68</f>
        <v>0</v>
      </c>
      <c r="L59" s="77">
        <f>'Input-inköpta varor o tjänster'!Q68</f>
        <v>0</v>
      </c>
      <c r="M59" s="78">
        <f>'Input-inköpta varor o tjänster'!R68</f>
        <v>1.0860433925007141E-2</v>
      </c>
      <c r="N59" s="78" t="str">
        <f>IF(ISNUMBER('Input-inköpta varor o tjänster'!S68),'Input-inköpta varor o tjänster'!S68,"-")</f>
        <v>-</v>
      </c>
      <c r="O59" s="78" t="str">
        <f>IF(ISNUMBER('Input-inköpta varor o tjänster'!T68),'Input-inköpta varor o tjänster'!T68,"-")</f>
        <v>-</v>
      </c>
      <c r="P59" s="78" t="str">
        <f>IF(ISNUMBER('Input-inköpta varor o tjänster'!U68),'Input-inköpta varor o tjänster'!U68,"-")</f>
        <v>-</v>
      </c>
      <c r="Q59" s="60" t="str">
        <f t="shared" si="3"/>
        <v>-</v>
      </c>
      <c r="R59" s="60" t="str">
        <f t="shared" si="3"/>
        <v>-</v>
      </c>
      <c r="S59" s="61" t="str">
        <f t="shared" si="3"/>
        <v>-</v>
      </c>
      <c r="T59" s="72" t="str">
        <f t="shared" si="2"/>
        <v>-</v>
      </c>
      <c r="U59" s="72" t="str">
        <f t="shared" si="2"/>
        <v>-</v>
      </c>
      <c r="V59" s="72" t="str">
        <f t="shared" si="2"/>
        <v>-</v>
      </c>
      <c r="W59" s="72">
        <f t="shared" si="7"/>
        <v>0</v>
      </c>
      <c r="X59" s="72" t="str">
        <f t="shared" si="4"/>
        <v>-</v>
      </c>
      <c r="Y59" s="72" t="str">
        <f t="shared" si="5"/>
        <v>-</v>
      </c>
      <c r="Z59" s="72" t="str">
        <f t="shared" si="6"/>
        <v>-</v>
      </c>
      <c r="AA59" s="72">
        <f t="shared" si="8"/>
        <v>0</v>
      </c>
      <c r="AB59" s="60" t="str">
        <f>IFERROR(INDEX('Listor_utökad spend'!D:D,MATCH(VALUE('Input-inköpta varor o tjänster'!E68),'Listor_utökad spend'!E:E,0)),0)</f>
        <v>1 Övergripande material och tjänster</v>
      </c>
      <c r="AC59" s="60" t="str">
        <f>IFERROR(INDEX('Listor_utökad spend'!F:F,MATCH(('Input-inköpta varor o tjänster'!F68),'Listor_utökad spend'!G:G,0)),AB59)</f>
        <v>1.7 Sponsring och avgifter</v>
      </c>
      <c r="AD59" s="60" t="str">
        <f>IFERROR(INDEX('Listor_utökad spend'!H:H,MATCH(('Input-inköpta varor o tjänster'!G68),'Listor_utökad spend'!I:I,0)),AC59)</f>
        <v>1.7.1. Kommunala och Statliga avgifter</v>
      </c>
      <c r="AE59" s="62"/>
      <c r="AF59"/>
    </row>
    <row r="60" spans="1:32" s="63" customFormat="1" ht="15.5" thickTop="1" thickBot="1">
      <c r="A60" t="str">
        <f t="shared" si="9"/>
        <v>InköpAvVarorInköptaprodukterochtjänster-utökadberäkning1.7.2Statligaavgifter</v>
      </c>
      <c r="B60" t="s">
        <v>12</v>
      </c>
      <c r="C60" t="str">
        <f>'Input-inköpta varor o tjänster'!$J$11</f>
        <v>Inköpta produkter och tjänster - utökad beräkning</v>
      </c>
      <c r="D60" t="str">
        <f>'Input-inköpta varor o tjänster'!J69</f>
        <v>1.7.2 Statliga avgifter</v>
      </c>
      <c r="E60" t="s">
        <v>516</v>
      </c>
      <c r="F60" s="77">
        <f>'Input-inköpta varor o tjänster'!K69</f>
        <v>0</v>
      </c>
      <c r="G60" s="77">
        <f>'Input-inköpta varor o tjänster'!L69</f>
        <v>0</v>
      </c>
      <c r="H60" s="77">
        <f>'Input-inköpta varor o tjänster'!M69</f>
        <v>0</v>
      </c>
      <c r="I60" s="77">
        <f>'Input-inköpta varor o tjänster'!N69</f>
        <v>0</v>
      </c>
      <c r="J60" s="77" t="str">
        <f>'Input-inköpta varor o tjänster'!O69</f>
        <v>kg CO2e/SEK</v>
      </c>
      <c r="K60" s="77">
        <f>'Input-inköpta varor o tjänster'!P69</f>
        <v>0</v>
      </c>
      <c r="L60" s="77">
        <f>'Input-inköpta varor o tjänster'!Q69</f>
        <v>0</v>
      </c>
      <c r="M60" s="78">
        <f>'Input-inköpta varor o tjänster'!R69</f>
        <v>1.0860433925007141E-2</v>
      </c>
      <c r="N60" s="78" t="str">
        <f>IF(ISNUMBER('Input-inköpta varor o tjänster'!S69),'Input-inköpta varor o tjänster'!S69,"-")</f>
        <v>-</v>
      </c>
      <c r="O60" s="78" t="str">
        <f>IF(ISNUMBER('Input-inköpta varor o tjänster'!T69),'Input-inköpta varor o tjänster'!T69,"-")</f>
        <v>-</v>
      </c>
      <c r="P60" s="78" t="str">
        <f>IF(ISNUMBER('Input-inköpta varor o tjänster'!U69),'Input-inköpta varor o tjänster'!U69,"-")</f>
        <v>-</v>
      </c>
      <c r="Q60" s="60" t="str">
        <f t="shared" si="3"/>
        <v>-</v>
      </c>
      <c r="R60" s="60" t="str">
        <f t="shared" si="3"/>
        <v>-</v>
      </c>
      <c r="S60" s="61" t="str">
        <f t="shared" si="3"/>
        <v>-</v>
      </c>
      <c r="T60" s="72" t="str">
        <f t="shared" si="2"/>
        <v>-</v>
      </c>
      <c r="U60" s="72" t="str">
        <f t="shared" si="2"/>
        <v>-</v>
      </c>
      <c r="V60" s="72" t="str">
        <f t="shared" si="2"/>
        <v>-</v>
      </c>
      <c r="W60" s="72">
        <f t="shared" si="7"/>
        <v>0</v>
      </c>
      <c r="X60" s="72" t="str">
        <f t="shared" si="4"/>
        <v>-</v>
      </c>
      <c r="Y60" s="72" t="str">
        <f t="shared" si="5"/>
        <v>-</v>
      </c>
      <c r="Z60" s="72" t="str">
        <f t="shared" si="6"/>
        <v>-</v>
      </c>
      <c r="AA60" s="72">
        <f t="shared" si="8"/>
        <v>0</v>
      </c>
      <c r="AB60" s="60" t="str">
        <f>IFERROR(INDEX('Listor_utökad spend'!D:D,MATCH(VALUE('Input-inköpta varor o tjänster'!E69),'Listor_utökad spend'!E:E,0)),0)</f>
        <v>1 Övergripande material och tjänster</v>
      </c>
      <c r="AC60" s="60" t="str">
        <f>IFERROR(INDEX('Listor_utökad spend'!F:F,MATCH(('Input-inköpta varor o tjänster'!F69),'Listor_utökad spend'!G:G,0)),AB60)</f>
        <v>1.7 Sponsring och avgifter</v>
      </c>
      <c r="AD60" s="60" t="str">
        <f>IFERROR(INDEX('Listor_utökad spend'!H:H,MATCH(('Input-inköpta varor o tjänster'!G69),'Listor_utökad spend'!I:I,0)),AC60)</f>
        <v>1.7 Sponsring och avgifter</v>
      </c>
      <c r="AE60" s="62"/>
      <c r="AF60"/>
    </row>
    <row r="61" spans="1:32" s="63" customFormat="1" ht="15.5" thickTop="1" thickBot="1">
      <c r="A61" t="str">
        <f t="shared" si="9"/>
        <v>InköpAvVarorInköptaprodukterochtjänster-utökadberäkning1.7.3Sponsringochbidrag</v>
      </c>
      <c r="B61" t="s">
        <v>12</v>
      </c>
      <c r="C61" t="str">
        <f>'Input-inköpta varor o tjänster'!$J$11</f>
        <v>Inköpta produkter och tjänster - utökad beräkning</v>
      </c>
      <c r="D61" t="str">
        <f>'Input-inköpta varor o tjänster'!J70</f>
        <v>1.7.3 Sponsring och bidrag</v>
      </c>
      <c r="E61" t="s">
        <v>516</v>
      </c>
      <c r="F61" s="77">
        <f>'Input-inköpta varor o tjänster'!K70</f>
        <v>0</v>
      </c>
      <c r="G61" s="77">
        <f>'Input-inköpta varor o tjänster'!L70</f>
        <v>0</v>
      </c>
      <c r="H61" s="77">
        <f>'Input-inköpta varor o tjänster'!M70</f>
        <v>0</v>
      </c>
      <c r="I61" s="77">
        <f>'Input-inköpta varor o tjänster'!N70</f>
        <v>0</v>
      </c>
      <c r="J61" s="77" t="str">
        <f>'Input-inköpta varor o tjänster'!O70</f>
        <v>kg CO2e/SEK</v>
      </c>
      <c r="K61" s="77">
        <f>'Input-inköpta varor o tjänster'!P70</f>
        <v>0</v>
      </c>
      <c r="L61" s="77">
        <f>'Input-inköpta varor o tjänster'!Q70</f>
        <v>0</v>
      </c>
      <c r="M61" s="78">
        <f>'Input-inköpta varor o tjänster'!R70</f>
        <v>3.935158338233353E-3</v>
      </c>
      <c r="N61" s="78" t="str">
        <f>IF(ISNUMBER('Input-inköpta varor o tjänster'!S70),'Input-inköpta varor o tjänster'!S70,"-")</f>
        <v>-</v>
      </c>
      <c r="O61" s="78" t="str">
        <f>IF(ISNUMBER('Input-inköpta varor o tjänster'!T70),'Input-inköpta varor o tjänster'!T70,"-")</f>
        <v>-</v>
      </c>
      <c r="P61" s="78" t="str">
        <f>IF(ISNUMBER('Input-inköpta varor o tjänster'!U70),'Input-inköpta varor o tjänster'!U70,"-")</f>
        <v>-</v>
      </c>
      <c r="Q61" s="60" t="str">
        <f t="shared" si="3"/>
        <v>-</v>
      </c>
      <c r="R61" s="60" t="str">
        <f t="shared" si="3"/>
        <v>-</v>
      </c>
      <c r="S61" s="61" t="str">
        <f t="shared" si="3"/>
        <v>-</v>
      </c>
      <c r="T61" s="72" t="str">
        <f t="shared" si="2"/>
        <v>-</v>
      </c>
      <c r="U61" s="72" t="str">
        <f t="shared" si="2"/>
        <v>-</v>
      </c>
      <c r="V61" s="72" t="str">
        <f t="shared" si="2"/>
        <v>-</v>
      </c>
      <c r="W61" s="72">
        <f t="shared" si="7"/>
        <v>0</v>
      </c>
      <c r="X61" s="72" t="str">
        <f t="shared" si="4"/>
        <v>-</v>
      </c>
      <c r="Y61" s="72" t="str">
        <f t="shared" si="5"/>
        <v>-</v>
      </c>
      <c r="Z61" s="72" t="str">
        <f t="shared" si="6"/>
        <v>-</v>
      </c>
      <c r="AA61" s="72">
        <f t="shared" si="8"/>
        <v>0</v>
      </c>
      <c r="AB61" s="60" t="str">
        <f>IFERROR(INDEX('Listor_utökad spend'!D:D,MATCH(VALUE('Input-inköpta varor o tjänster'!E70),'Listor_utökad spend'!E:E,0)),0)</f>
        <v>1 Övergripande material och tjänster</v>
      </c>
      <c r="AC61" s="60" t="str">
        <f>IFERROR(INDEX('Listor_utökad spend'!F:F,MATCH(('Input-inköpta varor o tjänster'!F70),'Listor_utökad spend'!G:G,0)),AB61)</f>
        <v>1.7 Sponsring och avgifter</v>
      </c>
      <c r="AD61" s="60" t="str">
        <f>IFERROR(INDEX('Listor_utökad spend'!H:H,MATCH(('Input-inköpta varor o tjänster'!G70),'Listor_utökad spend'!I:I,0)),AC61)</f>
        <v>1.7 Sponsring och avgifter</v>
      </c>
      <c r="AE61" s="62"/>
      <c r="AF61"/>
    </row>
    <row r="62" spans="1:32" s="63" customFormat="1" ht="15.5" thickTop="1" thickBot="1">
      <c r="A62" t="str">
        <f t="shared" si="9"/>
        <v>InköpAvVarorInköptaprodukterochtjänster-utökadberäkning1.7.99Övrigtsponsringochavgifter</v>
      </c>
      <c r="B62" t="s">
        <v>12</v>
      </c>
      <c r="C62" t="str">
        <f>'Input-inköpta varor o tjänster'!$J$11</f>
        <v>Inköpta produkter och tjänster - utökad beräkning</v>
      </c>
      <c r="D62" t="str">
        <f>'Input-inköpta varor o tjänster'!J71</f>
        <v>1.7.99 Övrigt sponsring och avgifter</v>
      </c>
      <c r="E62" t="s">
        <v>516</v>
      </c>
      <c r="F62" s="77">
        <f>'Input-inköpta varor o tjänster'!K71</f>
        <v>0</v>
      </c>
      <c r="G62" s="77">
        <f>'Input-inköpta varor o tjänster'!L71</f>
        <v>0</v>
      </c>
      <c r="H62" s="77">
        <f>'Input-inköpta varor o tjänster'!M71</f>
        <v>0</v>
      </c>
      <c r="I62" s="77">
        <f>'Input-inköpta varor o tjänster'!N71</f>
        <v>0</v>
      </c>
      <c r="J62" s="77" t="str">
        <f>'Input-inköpta varor o tjänster'!O71</f>
        <v>kg CO2e/SEK</v>
      </c>
      <c r="K62" s="77">
        <f>'Input-inköpta varor o tjänster'!P71</f>
        <v>0</v>
      </c>
      <c r="L62" s="77">
        <f>'Input-inköpta varor o tjänster'!Q71</f>
        <v>0</v>
      </c>
      <c r="M62" s="78">
        <f>'Input-inköpta varor o tjänster'!R71</f>
        <v>3.935158338233353E-3</v>
      </c>
      <c r="N62" s="78" t="str">
        <f>IF(ISNUMBER('Input-inköpta varor o tjänster'!S71),'Input-inköpta varor o tjänster'!S71,"-")</f>
        <v>-</v>
      </c>
      <c r="O62" s="78" t="str">
        <f>IF(ISNUMBER('Input-inköpta varor o tjänster'!T71),'Input-inköpta varor o tjänster'!T71,"-")</f>
        <v>-</v>
      </c>
      <c r="P62" s="78" t="str">
        <f>IF(ISNUMBER('Input-inköpta varor o tjänster'!U71),'Input-inköpta varor o tjänster'!U71,"-")</f>
        <v>-</v>
      </c>
      <c r="Q62" s="60" t="str">
        <f t="shared" si="3"/>
        <v>-</v>
      </c>
      <c r="R62" s="60" t="str">
        <f t="shared" si="3"/>
        <v>-</v>
      </c>
      <c r="S62" s="61" t="str">
        <f t="shared" si="3"/>
        <v>-</v>
      </c>
      <c r="T62" s="72" t="str">
        <f t="shared" si="2"/>
        <v>-</v>
      </c>
      <c r="U62" s="72" t="str">
        <f t="shared" si="2"/>
        <v>-</v>
      </c>
      <c r="V62" s="72" t="str">
        <f t="shared" si="2"/>
        <v>-</v>
      </c>
      <c r="W62" s="72">
        <f t="shared" si="7"/>
        <v>0</v>
      </c>
      <c r="X62" s="72" t="str">
        <f t="shared" si="4"/>
        <v>-</v>
      </c>
      <c r="Y62" s="72" t="str">
        <f t="shared" si="5"/>
        <v>-</v>
      </c>
      <c r="Z62" s="72" t="str">
        <f t="shared" si="6"/>
        <v>-</v>
      </c>
      <c r="AA62" s="72">
        <f t="shared" si="8"/>
        <v>0</v>
      </c>
      <c r="AB62" s="60" t="str">
        <f>IFERROR(INDEX('Listor_utökad spend'!D:D,MATCH(VALUE('Input-inköpta varor o tjänster'!E71),'Listor_utökad spend'!E:E,0)),0)</f>
        <v>1 Övergripande material och tjänster</v>
      </c>
      <c r="AC62" s="60" t="str">
        <f>IFERROR(INDEX('Listor_utökad spend'!F:F,MATCH(('Input-inköpta varor o tjänster'!F71),'Listor_utökad spend'!G:G,0)),AB62)</f>
        <v>1.7 Sponsring och avgifter</v>
      </c>
      <c r="AD62" s="60" t="str">
        <f>IFERROR(INDEX('Listor_utökad spend'!H:H,MATCH(('Input-inköpta varor o tjänster'!G71),'Listor_utökad spend'!I:I,0)),AC62)</f>
        <v>1.7.99. Övrigt Sponsring och avgifter</v>
      </c>
      <c r="AE62" s="62"/>
      <c r="AF62"/>
    </row>
    <row r="63" spans="1:32" s="63" customFormat="1" ht="15.5" thickTop="1" thickBot="1">
      <c r="A63" t="str">
        <f t="shared" si="9"/>
        <v>InköpAvVarorInköptaprodukterochtjänster-utökadberäkning1.8Resor</v>
      </c>
      <c r="B63" t="s">
        <v>12</v>
      </c>
      <c r="C63" t="str">
        <f>'Input-inköpta varor o tjänster'!$J$11</f>
        <v>Inköpta produkter och tjänster - utökad beräkning</v>
      </c>
      <c r="D63" t="str">
        <f>'Input-inköpta varor o tjänster'!J72</f>
        <v>1.8 Resor</v>
      </c>
      <c r="E63" t="s">
        <v>516</v>
      </c>
      <c r="F63" s="77">
        <f>'Input-inköpta varor o tjänster'!K72</f>
        <v>0</v>
      </c>
      <c r="G63" s="77">
        <f>'Input-inköpta varor o tjänster'!L72</f>
        <v>0</v>
      </c>
      <c r="H63" s="77">
        <f>'Input-inköpta varor o tjänster'!M72</f>
        <v>0</v>
      </c>
      <c r="I63" s="77">
        <f>'Input-inköpta varor o tjänster'!N72</f>
        <v>0</v>
      </c>
      <c r="J63" s="77" t="str">
        <f>'Input-inköpta varor o tjänster'!O72</f>
        <v>kg CO2e/SEK</v>
      </c>
      <c r="K63" s="77">
        <f>'Input-inköpta varor o tjänster'!P72</f>
        <v>0</v>
      </c>
      <c r="L63" s="77">
        <f>'Input-inköpta varor o tjänster'!Q72</f>
        <v>0</v>
      </c>
      <c r="M63" s="78">
        <f>'Input-inköpta varor o tjänster'!R72</f>
        <v>2.9971861179442717E-2</v>
      </c>
      <c r="N63" s="78" t="str">
        <f>IF(ISNUMBER('Input-inköpta varor o tjänster'!S72),'Input-inköpta varor o tjänster'!S72,"-")</f>
        <v>-</v>
      </c>
      <c r="O63" s="78" t="str">
        <f>IF(ISNUMBER('Input-inköpta varor o tjänster'!T72),'Input-inköpta varor o tjänster'!T72,"-")</f>
        <v>-</v>
      </c>
      <c r="P63" s="78" t="str">
        <f>IF(ISNUMBER('Input-inköpta varor o tjänster'!U72),'Input-inköpta varor o tjänster'!U72,"-")</f>
        <v>-</v>
      </c>
      <c r="Q63" s="60" t="str">
        <f t="shared" si="3"/>
        <v>-</v>
      </c>
      <c r="R63" s="60" t="str">
        <f t="shared" si="3"/>
        <v>-</v>
      </c>
      <c r="S63" s="61" t="str">
        <f t="shared" si="3"/>
        <v>-</v>
      </c>
      <c r="T63" s="72" t="str">
        <f t="shared" si="2"/>
        <v>-</v>
      </c>
      <c r="U63" s="72" t="str">
        <f t="shared" si="2"/>
        <v>-</v>
      </c>
      <c r="V63" s="72" t="str">
        <f t="shared" si="2"/>
        <v>-</v>
      </c>
      <c r="W63" s="72">
        <f t="shared" si="7"/>
        <v>0</v>
      </c>
      <c r="X63" s="72" t="str">
        <f t="shared" si="4"/>
        <v>-</v>
      </c>
      <c r="Y63" s="72" t="str">
        <f t="shared" si="5"/>
        <v>-</v>
      </c>
      <c r="Z63" s="72" t="str">
        <f t="shared" si="6"/>
        <v>-</v>
      </c>
      <c r="AA63" s="72">
        <f t="shared" si="8"/>
        <v>0</v>
      </c>
      <c r="AB63" s="60" t="str">
        <f>IFERROR(INDEX('Listor_utökad spend'!D:D,MATCH(VALUE('Input-inköpta varor o tjänster'!E72),'Listor_utökad spend'!E:E,0)),0)</f>
        <v>1 Övergripande material och tjänster</v>
      </c>
      <c r="AC63" s="60" t="str">
        <f>IFERROR(INDEX('Listor_utökad spend'!F:F,MATCH(('Input-inköpta varor o tjänster'!F72),'Listor_utökad spend'!G:G,0)),AB63)</f>
        <v>1.8 Resor</v>
      </c>
      <c r="AD63" s="60" t="str">
        <f>IFERROR(INDEX('Listor_utökad spend'!H:H,MATCH(('Input-inköpta varor o tjänster'!G72),'Listor_utökad spend'!I:I,0)),AC63)</f>
        <v>1.8 Resor</v>
      </c>
      <c r="AE63" s="62"/>
      <c r="AF63"/>
    </row>
    <row r="64" spans="1:32" s="63" customFormat="1" ht="15.5" thickTop="1" thickBot="1">
      <c r="A64" t="str">
        <f t="shared" si="9"/>
        <v>InköpAvVarorInköptaprodukterochtjänster-utökadberäkning1.8.1Bilpoolstjänster</v>
      </c>
      <c r="B64" t="s">
        <v>12</v>
      </c>
      <c r="C64" t="str">
        <f>'Input-inköpta varor o tjänster'!$J$11</f>
        <v>Inköpta produkter och tjänster - utökad beräkning</v>
      </c>
      <c r="D64" t="str">
        <f>'Input-inköpta varor o tjänster'!J73</f>
        <v>1.8.1 Bilpoolstjänster</v>
      </c>
      <c r="E64" t="s">
        <v>516</v>
      </c>
      <c r="F64" s="77">
        <f>'Input-inköpta varor o tjänster'!K73</f>
        <v>0</v>
      </c>
      <c r="G64" s="77">
        <f>'Input-inköpta varor o tjänster'!L73</f>
        <v>0</v>
      </c>
      <c r="H64" s="77">
        <f>'Input-inköpta varor o tjänster'!M73</f>
        <v>0</v>
      </c>
      <c r="I64" s="77">
        <f>'Input-inköpta varor o tjänster'!N73</f>
        <v>0</v>
      </c>
      <c r="J64" s="77" t="str">
        <f>'Input-inköpta varor o tjänster'!O73</f>
        <v>kg CO2e/SEK</v>
      </c>
      <c r="K64" s="77">
        <f>'Input-inköpta varor o tjänster'!P73</f>
        <v>0</v>
      </c>
      <c r="L64" s="77">
        <f>'Input-inköpta varor o tjänster'!Q73</f>
        <v>0</v>
      </c>
      <c r="M64" s="78">
        <f>'Input-inköpta varor o tjänster'!R73</f>
        <v>1.0161361378764661E-2</v>
      </c>
      <c r="N64" s="78" t="str">
        <f>IF(ISNUMBER('Input-inköpta varor o tjänster'!S73),'Input-inköpta varor o tjänster'!S73,"-")</f>
        <v>-</v>
      </c>
      <c r="O64" s="78" t="str">
        <f>IF(ISNUMBER('Input-inköpta varor o tjänster'!T73),'Input-inköpta varor o tjänster'!T73,"-")</f>
        <v>-</v>
      </c>
      <c r="P64" s="78" t="str">
        <f>IF(ISNUMBER('Input-inköpta varor o tjänster'!U73),'Input-inköpta varor o tjänster'!U73,"-")</f>
        <v>-</v>
      </c>
      <c r="Q64" s="60" t="str">
        <f t="shared" si="3"/>
        <v>-</v>
      </c>
      <c r="R64" s="60" t="str">
        <f t="shared" si="3"/>
        <v>-</v>
      </c>
      <c r="S64" s="61" t="str">
        <f t="shared" si="3"/>
        <v>-</v>
      </c>
      <c r="T64" s="72" t="str">
        <f t="shared" si="2"/>
        <v>-</v>
      </c>
      <c r="U64" s="72" t="str">
        <f t="shared" si="2"/>
        <v>-</v>
      </c>
      <c r="V64" s="72" t="str">
        <f t="shared" si="2"/>
        <v>-</v>
      </c>
      <c r="W64" s="72">
        <f t="shared" si="7"/>
        <v>0</v>
      </c>
      <c r="X64" s="72" t="str">
        <f t="shared" si="4"/>
        <v>-</v>
      </c>
      <c r="Y64" s="72" t="str">
        <f t="shared" si="5"/>
        <v>-</v>
      </c>
      <c r="Z64" s="72" t="str">
        <f t="shared" si="6"/>
        <v>-</v>
      </c>
      <c r="AA64" s="72">
        <f t="shared" si="8"/>
        <v>0</v>
      </c>
      <c r="AB64" s="60" t="str">
        <f>IFERROR(INDEX('Listor_utökad spend'!D:D,MATCH(VALUE('Input-inköpta varor o tjänster'!E73),'Listor_utökad spend'!E:E,0)),0)</f>
        <v>1 Övergripande material och tjänster</v>
      </c>
      <c r="AC64" s="60" t="str">
        <f>IFERROR(INDEX('Listor_utökad spend'!F:F,MATCH(('Input-inköpta varor o tjänster'!F73),'Listor_utökad spend'!G:G,0)),AB64)</f>
        <v>1.8 Resor</v>
      </c>
      <c r="AD64" s="60" t="str">
        <f>IFERROR(INDEX('Listor_utökad spend'!H:H,MATCH(('Input-inköpta varor o tjänster'!G73),'Listor_utökad spend'!I:I,0)),AC64)</f>
        <v>1.8.1. Bilpoolstjänster</v>
      </c>
      <c r="AE64" s="62"/>
      <c r="AF64"/>
    </row>
    <row r="65" spans="1:32" s="63" customFormat="1" ht="15.5" thickTop="1" thickBot="1">
      <c r="A65" t="str">
        <f t="shared" si="9"/>
        <v>InköpAvVarorInköptaprodukterochtjänster-utökadberäkning1.8.2Flyg</v>
      </c>
      <c r="B65" t="s">
        <v>12</v>
      </c>
      <c r="C65" t="str">
        <f>'Input-inköpta varor o tjänster'!$J$11</f>
        <v>Inköpta produkter och tjänster - utökad beräkning</v>
      </c>
      <c r="D65" t="str">
        <f>'Input-inköpta varor o tjänster'!J74</f>
        <v>1.8.2 Flyg</v>
      </c>
      <c r="E65" t="s">
        <v>516</v>
      </c>
      <c r="F65" s="77">
        <f>'Input-inköpta varor o tjänster'!K74</f>
        <v>0</v>
      </c>
      <c r="G65" s="77">
        <f>'Input-inköpta varor o tjänster'!L74</f>
        <v>0</v>
      </c>
      <c r="H65" s="77">
        <f>'Input-inköpta varor o tjänster'!M74</f>
        <v>0</v>
      </c>
      <c r="I65" s="77">
        <f>'Input-inköpta varor o tjänster'!N74</f>
        <v>0</v>
      </c>
      <c r="J65" s="77" t="str">
        <f>'Input-inköpta varor o tjänster'!O74</f>
        <v>kg CO2e/SEK</v>
      </c>
      <c r="K65" s="77">
        <f>'Input-inköpta varor o tjänster'!P74</f>
        <v>0</v>
      </c>
      <c r="L65" s="77">
        <f>'Input-inköpta varor o tjänster'!Q74</f>
        <v>0</v>
      </c>
      <c r="M65" s="78">
        <f>'Input-inköpta varor o tjänster'!R74</f>
        <v>0.10044413173355865</v>
      </c>
      <c r="N65" s="78" t="str">
        <f>IF(ISNUMBER('Input-inköpta varor o tjänster'!S74),'Input-inköpta varor o tjänster'!S74,"-")</f>
        <v>-</v>
      </c>
      <c r="O65" s="78" t="str">
        <f>IF(ISNUMBER('Input-inköpta varor o tjänster'!T74),'Input-inköpta varor o tjänster'!T74,"-")</f>
        <v>-</v>
      </c>
      <c r="P65" s="78" t="str">
        <f>IF(ISNUMBER('Input-inköpta varor o tjänster'!U74),'Input-inköpta varor o tjänster'!U74,"-")</f>
        <v>-</v>
      </c>
      <c r="Q65" s="60" t="str">
        <f t="shared" si="3"/>
        <v>-</v>
      </c>
      <c r="R65" s="60" t="str">
        <f t="shared" si="3"/>
        <v>-</v>
      </c>
      <c r="S65" s="61" t="str">
        <f t="shared" si="3"/>
        <v>-</v>
      </c>
      <c r="T65" s="72" t="str">
        <f t="shared" si="2"/>
        <v>-</v>
      </c>
      <c r="U65" s="72" t="str">
        <f t="shared" si="2"/>
        <v>-</v>
      </c>
      <c r="V65" s="72" t="str">
        <f t="shared" si="2"/>
        <v>-</v>
      </c>
      <c r="W65" s="72">
        <f t="shared" si="7"/>
        <v>0</v>
      </c>
      <c r="X65" s="72" t="str">
        <f t="shared" si="4"/>
        <v>-</v>
      </c>
      <c r="Y65" s="72" t="str">
        <f t="shared" si="5"/>
        <v>-</v>
      </c>
      <c r="Z65" s="72" t="str">
        <f t="shared" si="6"/>
        <v>-</v>
      </c>
      <c r="AA65" s="72">
        <f t="shared" si="8"/>
        <v>0</v>
      </c>
      <c r="AB65" s="60" t="str">
        <f>IFERROR(INDEX('Listor_utökad spend'!D:D,MATCH(VALUE('Input-inköpta varor o tjänster'!E74),'Listor_utökad spend'!E:E,0)),0)</f>
        <v>1 Övergripande material och tjänster</v>
      </c>
      <c r="AC65" s="60" t="str">
        <f>IFERROR(INDEX('Listor_utökad spend'!F:F,MATCH(('Input-inköpta varor o tjänster'!F74),'Listor_utökad spend'!G:G,0)),AB65)</f>
        <v>1.8 Resor</v>
      </c>
      <c r="AD65" s="60" t="str">
        <f>IFERROR(INDEX('Listor_utökad spend'!H:H,MATCH(('Input-inköpta varor o tjänster'!G74),'Listor_utökad spend'!I:I,0)),AC65)</f>
        <v>1.8.2. Flyg</v>
      </c>
      <c r="AE65" s="62"/>
      <c r="AF65"/>
    </row>
    <row r="66" spans="1:32" s="63" customFormat="1" ht="15.5" thickTop="1" thickBot="1">
      <c r="A66" t="str">
        <f t="shared" si="9"/>
        <v>InköpAvVarorInköptaprodukterochtjänster-utökadberäkning1.8.3Hotell</v>
      </c>
      <c r="B66" t="s">
        <v>12</v>
      </c>
      <c r="C66" t="str">
        <f>'Input-inköpta varor o tjänster'!$J$11</f>
        <v>Inköpta produkter och tjänster - utökad beräkning</v>
      </c>
      <c r="D66" t="str">
        <f>'Input-inköpta varor o tjänster'!J75</f>
        <v>1.8.3 Hotell</v>
      </c>
      <c r="E66" t="s">
        <v>516</v>
      </c>
      <c r="F66" s="77">
        <f>'Input-inköpta varor o tjänster'!K75</f>
        <v>0</v>
      </c>
      <c r="G66" s="77">
        <f>'Input-inköpta varor o tjänster'!L75</f>
        <v>0</v>
      </c>
      <c r="H66" s="77">
        <f>'Input-inköpta varor o tjänster'!M75</f>
        <v>0</v>
      </c>
      <c r="I66" s="77">
        <f>'Input-inköpta varor o tjänster'!N75</f>
        <v>0</v>
      </c>
      <c r="J66" s="77" t="str">
        <f>'Input-inköpta varor o tjänster'!O75</f>
        <v>kg CO2e/SEK</v>
      </c>
      <c r="K66" s="77">
        <f>'Input-inköpta varor o tjänster'!P75</f>
        <v>0</v>
      </c>
      <c r="L66" s="77">
        <f>'Input-inköpta varor o tjänster'!Q75</f>
        <v>0</v>
      </c>
      <c r="M66" s="78">
        <f>'Input-inköpta varor o tjänster'!R75</f>
        <v>4.4567840389994735E-2</v>
      </c>
      <c r="N66" s="78" t="str">
        <f>IF(ISNUMBER('Input-inköpta varor o tjänster'!S75),'Input-inköpta varor o tjänster'!S75,"-")</f>
        <v>-</v>
      </c>
      <c r="O66" s="78" t="str">
        <f>IF(ISNUMBER('Input-inköpta varor o tjänster'!T75),'Input-inköpta varor o tjänster'!T75,"-")</f>
        <v>-</v>
      </c>
      <c r="P66" s="78" t="str">
        <f>IF(ISNUMBER('Input-inköpta varor o tjänster'!U75),'Input-inköpta varor o tjänster'!U75,"-")</f>
        <v>-</v>
      </c>
      <c r="Q66" s="60" t="str">
        <f t="shared" si="3"/>
        <v>-</v>
      </c>
      <c r="R66" s="60" t="str">
        <f t="shared" si="3"/>
        <v>-</v>
      </c>
      <c r="S66" s="61" t="str">
        <f t="shared" si="3"/>
        <v>-</v>
      </c>
      <c r="T66" s="72" t="str">
        <f t="shared" si="2"/>
        <v>-</v>
      </c>
      <c r="U66" s="72" t="str">
        <f t="shared" si="2"/>
        <v>-</v>
      </c>
      <c r="V66" s="72" t="str">
        <f t="shared" si="2"/>
        <v>-</v>
      </c>
      <c r="W66" s="72">
        <f t="shared" si="7"/>
        <v>0</v>
      </c>
      <c r="X66" s="72" t="str">
        <f t="shared" si="4"/>
        <v>-</v>
      </c>
      <c r="Y66" s="72" t="str">
        <f t="shared" si="5"/>
        <v>-</v>
      </c>
      <c r="Z66" s="72" t="str">
        <f t="shared" si="6"/>
        <v>-</v>
      </c>
      <c r="AA66" s="72">
        <f t="shared" si="8"/>
        <v>0</v>
      </c>
      <c r="AB66" s="60" t="str">
        <f>IFERROR(INDEX('Listor_utökad spend'!D:D,MATCH(VALUE('Input-inköpta varor o tjänster'!E75),'Listor_utökad spend'!E:E,0)),0)</f>
        <v>1 Övergripande material och tjänster</v>
      </c>
      <c r="AC66" s="60" t="str">
        <f>IFERROR(INDEX('Listor_utökad spend'!F:F,MATCH(('Input-inköpta varor o tjänster'!F75),'Listor_utökad spend'!G:G,0)),AB66)</f>
        <v>1.8 Resor</v>
      </c>
      <c r="AD66" s="60" t="str">
        <f>IFERROR(INDEX('Listor_utökad spend'!H:H,MATCH(('Input-inköpta varor o tjänster'!G75),'Listor_utökad spend'!I:I,0)),AC66)</f>
        <v>1.8.3. Hotell</v>
      </c>
      <c r="AE66" s="62"/>
      <c r="AF66"/>
    </row>
    <row r="67" spans="1:32" s="63" customFormat="1" ht="15.5" thickTop="1" thickBot="1">
      <c r="A67" t="str">
        <f t="shared" si="9"/>
        <v>InköpAvVarorInköptaprodukterochtjänster-utökadberäkning1.8.4Hyrbilar</v>
      </c>
      <c r="B67" t="s">
        <v>12</v>
      </c>
      <c r="C67" t="str">
        <f>'Input-inköpta varor o tjänster'!$J$11</f>
        <v>Inköpta produkter och tjänster - utökad beräkning</v>
      </c>
      <c r="D67" t="str">
        <f>'Input-inköpta varor o tjänster'!J76</f>
        <v>1.8.4 Hyrbilar</v>
      </c>
      <c r="E67" t="s">
        <v>516</v>
      </c>
      <c r="F67" s="77">
        <f>'Input-inköpta varor o tjänster'!K76</f>
        <v>0</v>
      </c>
      <c r="G67" s="77">
        <f>'Input-inköpta varor o tjänster'!L76</f>
        <v>0</v>
      </c>
      <c r="H67" s="77">
        <f>'Input-inköpta varor o tjänster'!M76</f>
        <v>0</v>
      </c>
      <c r="I67" s="77">
        <f>'Input-inköpta varor o tjänster'!N76</f>
        <v>0</v>
      </c>
      <c r="J67" s="77" t="str">
        <f>'Input-inköpta varor o tjänster'!O76</f>
        <v>kg CO2e/SEK</v>
      </c>
      <c r="K67" s="77">
        <f>'Input-inköpta varor o tjänster'!P76</f>
        <v>0</v>
      </c>
      <c r="L67" s="77">
        <f>'Input-inköpta varor o tjänster'!Q76</f>
        <v>0</v>
      </c>
      <c r="M67" s="78">
        <f>'Input-inköpta varor o tjänster'!R76</f>
        <v>1.0161361378764661E-2</v>
      </c>
      <c r="N67" s="78" t="str">
        <f>IF(ISNUMBER('Input-inköpta varor o tjänster'!S76),'Input-inköpta varor o tjänster'!S76,"-")</f>
        <v>-</v>
      </c>
      <c r="O67" s="78" t="str">
        <f>IF(ISNUMBER('Input-inköpta varor o tjänster'!T76),'Input-inköpta varor o tjänster'!T76,"-")</f>
        <v>-</v>
      </c>
      <c r="P67" s="78" t="str">
        <f>IF(ISNUMBER('Input-inköpta varor o tjänster'!U76),'Input-inköpta varor o tjänster'!U76,"-")</f>
        <v>-</v>
      </c>
      <c r="Q67" s="60" t="str">
        <f t="shared" si="3"/>
        <v>-</v>
      </c>
      <c r="R67" s="60" t="str">
        <f t="shared" si="3"/>
        <v>-</v>
      </c>
      <c r="S67" s="61" t="str">
        <f t="shared" si="3"/>
        <v>-</v>
      </c>
      <c r="T67" s="72" t="str">
        <f t="shared" ref="T67:V130" si="10">IFERROR($F67*Q67,"-")</f>
        <v>-</v>
      </c>
      <c r="U67" s="72" t="str">
        <f t="shared" si="10"/>
        <v>-</v>
      </c>
      <c r="V67" s="72" t="str">
        <f t="shared" si="10"/>
        <v>-</v>
      </c>
      <c r="W67" s="72">
        <f t="shared" si="7"/>
        <v>0</v>
      </c>
      <c r="X67" s="72" t="str">
        <f t="shared" si="4"/>
        <v>-</v>
      </c>
      <c r="Y67" s="72" t="str">
        <f t="shared" si="5"/>
        <v>-</v>
      </c>
      <c r="Z67" s="72" t="str">
        <f t="shared" si="6"/>
        <v>-</v>
      </c>
      <c r="AA67" s="72">
        <f t="shared" si="8"/>
        <v>0</v>
      </c>
      <c r="AB67" s="60" t="str">
        <f>IFERROR(INDEX('Listor_utökad spend'!D:D,MATCH(VALUE('Input-inköpta varor o tjänster'!E76),'Listor_utökad spend'!E:E,0)),0)</f>
        <v>1 Övergripande material och tjänster</v>
      </c>
      <c r="AC67" s="60" t="str">
        <f>IFERROR(INDEX('Listor_utökad spend'!F:F,MATCH(('Input-inköpta varor o tjänster'!F76),'Listor_utökad spend'!G:G,0)),AB67)</f>
        <v>1.8 Resor</v>
      </c>
      <c r="AD67" s="60" t="str">
        <f>IFERROR(INDEX('Listor_utökad spend'!H:H,MATCH(('Input-inköpta varor o tjänster'!G76),'Listor_utökad spend'!I:I,0)),AC67)</f>
        <v>1.8.4. Hyrbilar</v>
      </c>
      <c r="AE67" s="62"/>
      <c r="AF67"/>
    </row>
    <row r="68" spans="1:32" s="63" customFormat="1" ht="15.5" thickTop="1" thickBot="1">
      <c r="A68" t="str">
        <f t="shared" si="9"/>
        <v>InköpAvVarorInköptaprodukterochtjänster-utökadberäkning1.8.5Konferenserochmöten</v>
      </c>
      <c r="B68" t="s">
        <v>12</v>
      </c>
      <c r="C68" t="str">
        <f>'Input-inköpta varor o tjänster'!$J$11</f>
        <v>Inköpta produkter och tjänster - utökad beräkning</v>
      </c>
      <c r="D68" t="str">
        <f>'Input-inköpta varor o tjänster'!J77</f>
        <v>1.8.5 Konferenser och möten</v>
      </c>
      <c r="E68" t="s">
        <v>516</v>
      </c>
      <c r="F68" s="77">
        <f>'Input-inköpta varor o tjänster'!K77</f>
        <v>0</v>
      </c>
      <c r="G68" s="77">
        <f>'Input-inköpta varor o tjänster'!L77</f>
        <v>0</v>
      </c>
      <c r="H68" s="77">
        <f>'Input-inköpta varor o tjänster'!M77</f>
        <v>0</v>
      </c>
      <c r="I68" s="77">
        <f>'Input-inköpta varor o tjänster'!N77</f>
        <v>0</v>
      </c>
      <c r="J68" s="77" t="str">
        <f>'Input-inköpta varor o tjänster'!O77</f>
        <v>kg CO2e/SEK</v>
      </c>
      <c r="K68" s="77">
        <f>'Input-inköpta varor o tjänster'!P77</f>
        <v>0</v>
      </c>
      <c r="L68" s="77">
        <f>'Input-inköpta varor o tjänster'!Q77</f>
        <v>0</v>
      </c>
      <c r="M68" s="78">
        <f>'Input-inköpta varor o tjänster'!R77</f>
        <v>4.4567840389994735E-2</v>
      </c>
      <c r="N68" s="78" t="str">
        <f>IF(ISNUMBER('Input-inköpta varor o tjänster'!S77),'Input-inköpta varor o tjänster'!S77,"-")</f>
        <v>-</v>
      </c>
      <c r="O68" s="78" t="str">
        <f>IF(ISNUMBER('Input-inköpta varor o tjänster'!T77),'Input-inköpta varor o tjänster'!T77,"-")</f>
        <v>-</v>
      </c>
      <c r="P68" s="78" t="str">
        <f>IF(ISNUMBER('Input-inköpta varor o tjänster'!U77),'Input-inköpta varor o tjänster'!U77,"-")</f>
        <v>-</v>
      </c>
      <c r="Q68" s="60" t="str">
        <f t="shared" si="3"/>
        <v>-</v>
      </c>
      <c r="R68" s="60" t="str">
        <f t="shared" si="3"/>
        <v>-</v>
      </c>
      <c r="S68" s="61" t="str">
        <f t="shared" si="3"/>
        <v>-</v>
      </c>
      <c r="T68" s="72" t="str">
        <f t="shared" si="10"/>
        <v>-</v>
      </c>
      <c r="U68" s="72" t="str">
        <f t="shared" si="10"/>
        <v>-</v>
      </c>
      <c r="V68" s="72" t="str">
        <f t="shared" si="10"/>
        <v>-</v>
      </c>
      <c r="W68" s="72">
        <f t="shared" si="7"/>
        <v>0</v>
      </c>
      <c r="X68" s="72" t="str">
        <f t="shared" si="4"/>
        <v>-</v>
      </c>
      <c r="Y68" s="72" t="str">
        <f t="shared" si="5"/>
        <v>-</v>
      </c>
      <c r="Z68" s="72" t="str">
        <f t="shared" si="6"/>
        <v>-</v>
      </c>
      <c r="AA68" s="72">
        <f t="shared" si="8"/>
        <v>0</v>
      </c>
      <c r="AB68" s="60" t="str">
        <f>IFERROR(INDEX('Listor_utökad spend'!D:D,MATCH(VALUE('Input-inköpta varor o tjänster'!E77),'Listor_utökad spend'!E:E,0)),0)</f>
        <v>1 Övergripande material och tjänster</v>
      </c>
      <c r="AC68" s="60" t="str">
        <f>IFERROR(INDEX('Listor_utökad spend'!F:F,MATCH(('Input-inköpta varor o tjänster'!F77),'Listor_utökad spend'!G:G,0)),AB68)</f>
        <v>1.8 Resor</v>
      </c>
      <c r="AD68" s="60" t="str">
        <f>IFERROR(INDEX('Listor_utökad spend'!H:H,MATCH(('Input-inköpta varor o tjänster'!G77),'Listor_utökad spend'!I:I,0)),AC68)</f>
        <v>1.8.5. Konferenser och möten</v>
      </c>
      <c r="AE68" s="62"/>
      <c r="AF68"/>
    </row>
    <row r="69" spans="1:32" s="63" customFormat="1" ht="15.5" thickTop="1" thickBot="1">
      <c r="A69" t="str">
        <f t="shared" si="9"/>
        <v>InköpAvVarorInköptaprodukterochtjänster-utökadberäkning1.8.6Resebyråer</v>
      </c>
      <c r="B69" t="s">
        <v>12</v>
      </c>
      <c r="C69" t="str">
        <f>'Input-inköpta varor o tjänster'!$J$11</f>
        <v>Inköpta produkter och tjänster - utökad beräkning</v>
      </c>
      <c r="D69" t="str">
        <f>'Input-inköpta varor o tjänster'!J78</f>
        <v>1.8.6 Resebyråer</v>
      </c>
      <c r="E69" t="s">
        <v>516</v>
      </c>
      <c r="F69" s="77">
        <f>'Input-inköpta varor o tjänster'!K78</f>
        <v>0</v>
      </c>
      <c r="G69" s="77">
        <f>'Input-inköpta varor o tjänster'!L78</f>
        <v>0</v>
      </c>
      <c r="H69" s="77">
        <f>'Input-inköpta varor o tjänster'!M78</f>
        <v>0</v>
      </c>
      <c r="I69" s="77">
        <f>'Input-inköpta varor o tjänster'!N78</f>
        <v>0</v>
      </c>
      <c r="J69" s="77" t="str">
        <f>'Input-inköpta varor o tjänster'!O78</f>
        <v>kg CO2e/SEK</v>
      </c>
      <c r="K69" s="77">
        <f>'Input-inköpta varor o tjänster'!P78</f>
        <v>0</v>
      </c>
      <c r="L69" s="77">
        <f>'Input-inköpta varor o tjänster'!Q78</f>
        <v>0</v>
      </c>
      <c r="M69" s="78">
        <f>'Input-inköpta varor o tjänster'!R78</f>
        <v>2.5693595109993309E-2</v>
      </c>
      <c r="N69" s="78" t="str">
        <f>IF(ISNUMBER('Input-inköpta varor o tjänster'!S78),'Input-inköpta varor o tjänster'!S78,"-")</f>
        <v>-</v>
      </c>
      <c r="O69" s="78" t="str">
        <f>IF(ISNUMBER('Input-inköpta varor o tjänster'!T78),'Input-inköpta varor o tjänster'!T78,"-")</f>
        <v>-</v>
      </c>
      <c r="P69" s="78" t="str">
        <f>IF(ISNUMBER('Input-inköpta varor o tjänster'!U78),'Input-inköpta varor o tjänster'!U78,"-")</f>
        <v>-</v>
      </c>
      <c r="Q69" s="60" t="str">
        <f t="shared" ref="Q69:S132" si="11">IF(OR($F69=0,$F69="Ja",$F69="Ej relevant/Har inget att rapportera",$F69="Nej"),"-",IF(ISNUMBER(N69),N69,K69))</f>
        <v>-</v>
      </c>
      <c r="R69" s="60" t="str">
        <f t="shared" si="11"/>
        <v>-</v>
      </c>
      <c r="S69" s="61" t="str">
        <f t="shared" si="11"/>
        <v>-</v>
      </c>
      <c r="T69" s="72" t="str">
        <f t="shared" si="10"/>
        <v>-</v>
      </c>
      <c r="U69" s="72" t="str">
        <f t="shared" si="10"/>
        <v>-</v>
      </c>
      <c r="V69" s="72" t="str">
        <f t="shared" si="10"/>
        <v>-</v>
      </c>
      <c r="W69" s="72">
        <f t="shared" si="7"/>
        <v>0</v>
      </c>
      <c r="X69" s="72" t="str">
        <f t="shared" ref="X69:X132" si="12">IFERROR($F69*Q69/10^3,"-")</f>
        <v>-</v>
      </c>
      <c r="Y69" s="72" t="str">
        <f t="shared" ref="Y69:Y132" si="13">IFERROR($F69*R69/10^3,"-")</f>
        <v>-</v>
      </c>
      <c r="Z69" s="72" t="str">
        <f t="shared" ref="Z69:Z132" si="14">IFERROR($F69*S69/10^3,"-")</f>
        <v>-</v>
      </c>
      <c r="AA69" s="72">
        <f t="shared" si="8"/>
        <v>0</v>
      </c>
      <c r="AB69" s="60" t="str">
        <f>IFERROR(INDEX('Listor_utökad spend'!D:D,MATCH(VALUE('Input-inköpta varor o tjänster'!E78),'Listor_utökad spend'!E:E,0)),0)</f>
        <v>1 Övergripande material och tjänster</v>
      </c>
      <c r="AC69" s="60" t="str">
        <f>IFERROR(INDEX('Listor_utökad spend'!F:F,MATCH(('Input-inköpta varor o tjänster'!F78),'Listor_utökad spend'!G:G,0)),AB69)</f>
        <v>1.8 Resor</v>
      </c>
      <c r="AD69" s="60" t="str">
        <f>IFERROR(INDEX('Listor_utökad spend'!H:H,MATCH(('Input-inköpta varor o tjänster'!G78),'Listor_utökad spend'!I:I,0)),AC69)</f>
        <v>1.8.6. Resebyråer</v>
      </c>
      <c r="AE69" s="62"/>
      <c r="AF69"/>
    </row>
    <row r="70" spans="1:32" s="63" customFormat="1" ht="15.5" thickTop="1" thickBot="1">
      <c r="A70" t="str">
        <f t="shared" si="9"/>
        <v>InköpAvVarorInköptaprodukterochtjänster-utökadberäkning1.8.7Taxi</v>
      </c>
      <c r="B70" t="s">
        <v>12</v>
      </c>
      <c r="C70" t="str">
        <f>'Input-inköpta varor o tjänster'!$J$11</f>
        <v>Inköpta produkter och tjänster - utökad beräkning</v>
      </c>
      <c r="D70" t="str">
        <f>'Input-inköpta varor o tjänster'!J79</f>
        <v>1.8.7 Taxi</v>
      </c>
      <c r="E70" t="s">
        <v>516</v>
      </c>
      <c r="F70" s="77">
        <f>'Input-inköpta varor o tjänster'!K79</f>
        <v>0</v>
      </c>
      <c r="G70" s="77">
        <f>'Input-inköpta varor o tjänster'!L79</f>
        <v>0</v>
      </c>
      <c r="H70" s="77">
        <f>'Input-inköpta varor o tjänster'!M79</f>
        <v>0</v>
      </c>
      <c r="I70" s="77">
        <f>'Input-inköpta varor o tjänster'!N79</f>
        <v>0</v>
      </c>
      <c r="J70" s="77" t="str">
        <f>'Input-inköpta varor o tjänster'!O79</f>
        <v>kg CO2e/SEK</v>
      </c>
      <c r="K70" s="77">
        <f>'Input-inköpta varor o tjänster'!P79</f>
        <v>0</v>
      </c>
      <c r="L70" s="77">
        <f>'Input-inköpta varor o tjänster'!Q79</f>
        <v>0</v>
      </c>
      <c r="M70" s="78">
        <f>'Input-inköpta varor o tjänster'!R79</f>
        <v>1.0161361378764661E-2</v>
      </c>
      <c r="N70" s="78" t="str">
        <f>IF(ISNUMBER('Input-inköpta varor o tjänster'!S79),'Input-inköpta varor o tjänster'!S79,"-")</f>
        <v>-</v>
      </c>
      <c r="O70" s="78" t="str">
        <f>IF(ISNUMBER('Input-inköpta varor o tjänster'!T79),'Input-inköpta varor o tjänster'!T79,"-")</f>
        <v>-</v>
      </c>
      <c r="P70" s="78" t="str">
        <f>IF(ISNUMBER('Input-inköpta varor o tjänster'!U79),'Input-inköpta varor o tjänster'!U79,"-")</f>
        <v>-</v>
      </c>
      <c r="Q70" s="60" t="str">
        <f t="shared" si="11"/>
        <v>-</v>
      </c>
      <c r="R70" s="60" t="str">
        <f t="shared" si="11"/>
        <v>-</v>
      </c>
      <c r="S70" s="61" t="str">
        <f t="shared" si="11"/>
        <v>-</v>
      </c>
      <c r="T70" s="72" t="str">
        <f t="shared" si="10"/>
        <v>-</v>
      </c>
      <c r="U70" s="72" t="str">
        <f t="shared" si="10"/>
        <v>-</v>
      </c>
      <c r="V70" s="72" t="str">
        <f t="shared" si="10"/>
        <v>-</v>
      </c>
      <c r="W70" s="72">
        <f t="shared" si="7"/>
        <v>0</v>
      </c>
      <c r="X70" s="72" t="str">
        <f t="shared" si="12"/>
        <v>-</v>
      </c>
      <c r="Y70" s="72" t="str">
        <f t="shared" si="13"/>
        <v>-</v>
      </c>
      <c r="Z70" s="72" t="str">
        <f t="shared" si="14"/>
        <v>-</v>
      </c>
      <c r="AA70" s="72">
        <f t="shared" si="8"/>
        <v>0</v>
      </c>
      <c r="AB70" s="60" t="str">
        <f>IFERROR(INDEX('Listor_utökad spend'!D:D,MATCH(VALUE('Input-inköpta varor o tjänster'!E79),'Listor_utökad spend'!E:E,0)),0)</f>
        <v>1 Övergripande material och tjänster</v>
      </c>
      <c r="AC70" s="60" t="str">
        <f>IFERROR(INDEX('Listor_utökad spend'!F:F,MATCH(('Input-inköpta varor o tjänster'!F79),'Listor_utökad spend'!G:G,0)),AB70)</f>
        <v>1.8 Resor</v>
      </c>
      <c r="AD70" s="60" t="str">
        <f>IFERROR(INDEX('Listor_utökad spend'!H:H,MATCH(('Input-inköpta varor o tjänster'!G79),'Listor_utökad spend'!I:I,0)),AC70)</f>
        <v>1.8.7. Taxi</v>
      </c>
      <c r="AE70" s="62"/>
      <c r="AF70"/>
    </row>
    <row r="71" spans="1:32" s="63" customFormat="1" ht="15.5" thickTop="1" thickBot="1">
      <c r="A71" t="str">
        <f t="shared" si="9"/>
        <v>InköpAvVarorInköptaprodukterochtjänster-utökadberäkning1.8.8Tågochbuss</v>
      </c>
      <c r="B71" t="s">
        <v>12</v>
      </c>
      <c r="C71" t="str">
        <f>'Input-inköpta varor o tjänster'!$J$11</f>
        <v>Inköpta produkter och tjänster - utökad beräkning</v>
      </c>
      <c r="D71" t="str">
        <f>'Input-inköpta varor o tjänster'!J80</f>
        <v>1.8.8 Tåg och buss</v>
      </c>
      <c r="E71" t="s">
        <v>516</v>
      </c>
      <c r="F71" s="77">
        <f>'Input-inköpta varor o tjänster'!K80</f>
        <v>0</v>
      </c>
      <c r="G71" s="77">
        <f>'Input-inköpta varor o tjänster'!L80</f>
        <v>0</v>
      </c>
      <c r="H71" s="77">
        <f>'Input-inköpta varor o tjänster'!M80</f>
        <v>0</v>
      </c>
      <c r="I71" s="77">
        <f>'Input-inköpta varor o tjänster'!N80</f>
        <v>0</v>
      </c>
      <c r="J71" s="77" t="str">
        <f>'Input-inköpta varor o tjänster'!O80</f>
        <v>kg CO2e/SEK</v>
      </c>
      <c r="K71" s="77">
        <f>'Input-inköpta varor o tjänster'!P80</f>
        <v>0</v>
      </c>
      <c r="L71" s="77">
        <f>'Input-inköpta varor o tjänster'!Q80</f>
        <v>0</v>
      </c>
      <c r="M71" s="78">
        <f>'Input-inköpta varor o tjänster'!R80</f>
        <v>1.3827897476384359E-2</v>
      </c>
      <c r="N71" s="78" t="str">
        <f>IF(ISNUMBER('Input-inköpta varor o tjänster'!S80),'Input-inköpta varor o tjänster'!S80,"-")</f>
        <v>-</v>
      </c>
      <c r="O71" s="78" t="str">
        <f>IF(ISNUMBER('Input-inköpta varor o tjänster'!T80),'Input-inköpta varor o tjänster'!T80,"-")</f>
        <v>-</v>
      </c>
      <c r="P71" s="78" t="str">
        <f>IF(ISNUMBER('Input-inköpta varor o tjänster'!U80),'Input-inköpta varor o tjänster'!U80,"-")</f>
        <v>-</v>
      </c>
      <c r="Q71" s="60" t="str">
        <f t="shared" si="11"/>
        <v>-</v>
      </c>
      <c r="R71" s="60" t="str">
        <f t="shared" si="11"/>
        <v>-</v>
      </c>
      <c r="S71" s="61" t="str">
        <f t="shared" si="11"/>
        <v>-</v>
      </c>
      <c r="T71" s="72" t="str">
        <f t="shared" si="10"/>
        <v>-</v>
      </c>
      <c r="U71" s="72" t="str">
        <f t="shared" si="10"/>
        <v>-</v>
      </c>
      <c r="V71" s="72" t="str">
        <f t="shared" si="10"/>
        <v>-</v>
      </c>
      <c r="W71" s="72">
        <f t="shared" si="7"/>
        <v>0</v>
      </c>
      <c r="X71" s="72" t="str">
        <f t="shared" si="12"/>
        <v>-</v>
      </c>
      <c r="Y71" s="72" t="str">
        <f t="shared" si="13"/>
        <v>-</v>
      </c>
      <c r="Z71" s="72" t="str">
        <f t="shared" si="14"/>
        <v>-</v>
      </c>
      <c r="AA71" s="72">
        <f t="shared" si="8"/>
        <v>0</v>
      </c>
      <c r="AB71" s="60" t="str">
        <f>IFERROR(INDEX('Listor_utökad spend'!D:D,MATCH(VALUE('Input-inköpta varor o tjänster'!E80),'Listor_utökad spend'!E:E,0)),0)</f>
        <v>1 Övergripande material och tjänster</v>
      </c>
      <c r="AC71" s="60" t="str">
        <f>IFERROR(INDEX('Listor_utökad spend'!F:F,MATCH(('Input-inköpta varor o tjänster'!F80),'Listor_utökad spend'!G:G,0)),AB71)</f>
        <v>1.8 Resor</v>
      </c>
      <c r="AD71" s="60" t="str">
        <f>IFERROR(INDEX('Listor_utökad spend'!H:H,MATCH(('Input-inköpta varor o tjänster'!G80),'Listor_utökad spend'!I:I,0)),AC71)</f>
        <v>1.8.8. Tåg och buss</v>
      </c>
      <c r="AE71" s="62"/>
      <c r="AF71"/>
    </row>
    <row r="72" spans="1:32" s="63" customFormat="1" ht="15.5" thickTop="1" thickBot="1">
      <c r="A72" t="str">
        <f t="shared" si="9"/>
        <v>InköpAvVarorInköptaprodukterochtjänster-utökadberäkning1.8.99Övrigtresor</v>
      </c>
      <c r="B72" t="s">
        <v>12</v>
      </c>
      <c r="C72" t="str">
        <f>'Input-inköpta varor o tjänster'!$J$11</f>
        <v>Inköpta produkter och tjänster - utökad beräkning</v>
      </c>
      <c r="D72" t="str">
        <f>'Input-inköpta varor o tjänster'!J81</f>
        <v>1.8.99 Övrigt resor</v>
      </c>
      <c r="E72" t="s">
        <v>516</v>
      </c>
      <c r="F72" s="77">
        <f>'Input-inköpta varor o tjänster'!K81</f>
        <v>0</v>
      </c>
      <c r="G72" s="77">
        <f>'Input-inköpta varor o tjänster'!L81</f>
        <v>0</v>
      </c>
      <c r="H72" s="77">
        <f>'Input-inköpta varor o tjänster'!M81</f>
        <v>0</v>
      </c>
      <c r="I72" s="77">
        <f>'Input-inköpta varor o tjänster'!N81</f>
        <v>0</v>
      </c>
      <c r="J72" s="77" t="str">
        <f>'Input-inköpta varor o tjänster'!O81</f>
        <v>kg CO2e/SEK</v>
      </c>
      <c r="K72" s="77">
        <f>'Input-inköpta varor o tjänster'!P81</f>
        <v>0</v>
      </c>
      <c r="L72" s="77">
        <f>'Input-inköpta varor o tjänster'!Q81</f>
        <v>0</v>
      </c>
      <c r="M72" s="78">
        <f>'Input-inköpta varor o tjänster'!R81</f>
        <v>1.0161361378764661E-2</v>
      </c>
      <c r="N72" s="78" t="str">
        <f>IF(ISNUMBER('Input-inköpta varor o tjänster'!S81),'Input-inköpta varor o tjänster'!S81,"-")</f>
        <v>-</v>
      </c>
      <c r="O72" s="78" t="str">
        <f>IF(ISNUMBER('Input-inköpta varor o tjänster'!T81),'Input-inköpta varor o tjänster'!T81,"-")</f>
        <v>-</v>
      </c>
      <c r="P72" s="78" t="str">
        <f>IF(ISNUMBER('Input-inköpta varor o tjänster'!U81),'Input-inköpta varor o tjänster'!U81,"-")</f>
        <v>-</v>
      </c>
      <c r="Q72" s="60" t="str">
        <f t="shared" si="11"/>
        <v>-</v>
      </c>
      <c r="R72" s="60" t="str">
        <f t="shared" si="11"/>
        <v>-</v>
      </c>
      <c r="S72" s="61" t="str">
        <f t="shared" si="11"/>
        <v>-</v>
      </c>
      <c r="T72" s="72" t="str">
        <f t="shared" si="10"/>
        <v>-</v>
      </c>
      <c r="U72" s="72" t="str">
        <f t="shared" si="10"/>
        <v>-</v>
      </c>
      <c r="V72" s="72" t="str">
        <f t="shared" si="10"/>
        <v>-</v>
      </c>
      <c r="W72" s="72">
        <f t="shared" ref="W72:W135" si="15">F72/10^6</f>
        <v>0</v>
      </c>
      <c r="X72" s="72" t="str">
        <f t="shared" si="12"/>
        <v>-</v>
      </c>
      <c r="Y72" s="72" t="str">
        <f t="shared" si="13"/>
        <v>-</v>
      </c>
      <c r="Z72" s="72" t="str">
        <f t="shared" si="14"/>
        <v>-</v>
      </c>
      <c r="AA72" s="72">
        <f t="shared" ref="AA72:AA135" si="16">IFERROR(SUM(X72:Z72),"-")</f>
        <v>0</v>
      </c>
      <c r="AB72" s="60" t="str">
        <f>IFERROR(INDEX('Listor_utökad spend'!D:D,MATCH(VALUE('Input-inköpta varor o tjänster'!E81),'Listor_utökad spend'!E:E,0)),0)</f>
        <v>1 Övergripande material och tjänster</v>
      </c>
      <c r="AC72" s="60" t="str">
        <f>IFERROR(INDEX('Listor_utökad spend'!F:F,MATCH(('Input-inköpta varor o tjänster'!F81),'Listor_utökad spend'!G:G,0)),AB72)</f>
        <v>1.8 Resor</v>
      </c>
      <c r="AD72" s="60" t="str">
        <f>IFERROR(INDEX('Listor_utökad spend'!H:H,MATCH(('Input-inköpta varor o tjänster'!G81),'Listor_utökad spend'!I:I,0)),AC72)</f>
        <v>1.8.99. Övrigt resor</v>
      </c>
      <c r="AE72" s="62"/>
      <c r="AF72"/>
    </row>
    <row r="73" spans="1:32" s="63" customFormat="1" ht="15.5" thickTop="1" thickBot="1">
      <c r="A73" t="str">
        <f t="shared" si="9"/>
        <v>InköpAvVarorInköptaprodukterochtjänster-utökadberäkning1.9JordbrukochSkogsbruk</v>
      </c>
      <c r="B73" t="s">
        <v>12</v>
      </c>
      <c r="C73" t="str">
        <f>'Input-inköpta varor o tjänster'!$J$11</f>
        <v>Inköpta produkter och tjänster - utökad beräkning</v>
      </c>
      <c r="D73" t="str">
        <f>'Input-inköpta varor o tjänster'!J82</f>
        <v>1.9 Jordbruk och Skogsbruk</v>
      </c>
      <c r="E73" t="s">
        <v>516</v>
      </c>
      <c r="F73" s="77">
        <f>'Input-inköpta varor o tjänster'!K82</f>
        <v>0</v>
      </c>
      <c r="G73" s="77">
        <f>'Input-inköpta varor o tjänster'!L82</f>
        <v>0</v>
      </c>
      <c r="H73" s="77">
        <f>'Input-inköpta varor o tjänster'!M82</f>
        <v>0</v>
      </c>
      <c r="I73" s="77">
        <f>'Input-inköpta varor o tjänster'!N82</f>
        <v>0</v>
      </c>
      <c r="J73" s="77" t="str">
        <f>'Input-inköpta varor o tjänster'!O82</f>
        <v>kg CO2e/SEK</v>
      </c>
      <c r="K73" s="77">
        <f>'Input-inköpta varor o tjänster'!P82</f>
        <v>0</v>
      </c>
      <c r="L73" s="77">
        <f>'Input-inköpta varor o tjänster'!Q82</f>
        <v>0</v>
      </c>
      <c r="M73" s="78">
        <f>'Input-inköpta varor o tjänster'!R82</f>
        <v>6.7858360793684736E-3</v>
      </c>
      <c r="N73" s="78" t="str">
        <f>IF(ISNUMBER('Input-inköpta varor o tjänster'!S82),'Input-inköpta varor o tjänster'!S82,"-")</f>
        <v>-</v>
      </c>
      <c r="O73" s="78" t="str">
        <f>IF(ISNUMBER('Input-inköpta varor o tjänster'!T82),'Input-inköpta varor o tjänster'!T82,"-")</f>
        <v>-</v>
      </c>
      <c r="P73" s="78" t="str">
        <f>IF(ISNUMBER('Input-inköpta varor o tjänster'!U82),'Input-inköpta varor o tjänster'!U82,"-")</f>
        <v>-</v>
      </c>
      <c r="Q73" s="60" t="str">
        <f t="shared" si="11"/>
        <v>-</v>
      </c>
      <c r="R73" s="60" t="str">
        <f t="shared" si="11"/>
        <v>-</v>
      </c>
      <c r="S73" s="61" t="str">
        <f t="shared" si="11"/>
        <v>-</v>
      </c>
      <c r="T73" s="72" t="str">
        <f t="shared" si="10"/>
        <v>-</v>
      </c>
      <c r="U73" s="72" t="str">
        <f t="shared" si="10"/>
        <v>-</v>
      </c>
      <c r="V73" s="72" t="str">
        <f t="shared" si="10"/>
        <v>-</v>
      </c>
      <c r="W73" s="72">
        <f t="shared" si="15"/>
        <v>0</v>
      </c>
      <c r="X73" s="72" t="str">
        <f t="shared" si="12"/>
        <v>-</v>
      </c>
      <c r="Y73" s="72" t="str">
        <f t="shared" si="13"/>
        <v>-</v>
      </c>
      <c r="Z73" s="72" t="str">
        <f t="shared" si="14"/>
        <v>-</v>
      </c>
      <c r="AA73" s="72">
        <f t="shared" si="16"/>
        <v>0</v>
      </c>
      <c r="AB73" s="60" t="str">
        <f>IFERROR(INDEX('Listor_utökad spend'!D:D,MATCH(VALUE('Input-inköpta varor o tjänster'!E82),'Listor_utökad spend'!E:E,0)),0)</f>
        <v>1 Övergripande material och tjänster</v>
      </c>
      <c r="AC73" s="60" t="str">
        <f>IFERROR(INDEX('Listor_utökad spend'!F:F,MATCH(('Input-inköpta varor o tjänster'!F82),'Listor_utökad spend'!G:G,0)),AB73)</f>
        <v>1.9 Jordbruk och skogsbruk</v>
      </c>
      <c r="AD73" s="60" t="str">
        <f>IFERROR(INDEX('Listor_utökad spend'!H:H,MATCH(('Input-inköpta varor o tjänster'!G82),'Listor_utökad spend'!I:I,0)),AC73)</f>
        <v>1.9 Jordbruk och skogsbruk</v>
      </c>
      <c r="AE73" s="62"/>
      <c r="AF73"/>
    </row>
    <row r="74" spans="1:32" s="63" customFormat="1" ht="15.5" thickTop="1" thickBot="1">
      <c r="A74" t="str">
        <f t="shared" si="9"/>
        <v>InköpAvVarorInköptaprodukterochtjänster-utökadberäkning0</v>
      </c>
      <c r="B74" t="s">
        <v>12</v>
      </c>
      <c r="C74" t="str">
        <f>'Input-inköpta varor o tjänster'!$J$11</f>
        <v>Inköpta produkter och tjänster - utökad beräkning</v>
      </c>
      <c r="D74">
        <f>'Input-inköpta varor o tjänster'!J83</f>
        <v>0</v>
      </c>
      <c r="E74" t="s">
        <v>516</v>
      </c>
      <c r="F74" s="77">
        <f>'Input-inköpta varor o tjänster'!K83</f>
        <v>0</v>
      </c>
      <c r="G74" s="77">
        <f>'Input-inköpta varor o tjänster'!L83</f>
        <v>0</v>
      </c>
      <c r="H74" s="77">
        <f>'Input-inköpta varor o tjänster'!M83</f>
        <v>0</v>
      </c>
      <c r="I74" s="77">
        <f>'Input-inköpta varor o tjänster'!N83</f>
        <v>0</v>
      </c>
      <c r="J74" s="77" t="str">
        <f>'Input-inköpta varor o tjänster'!O83</f>
        <v>-</v>
      </c>
      <c r="K74" s="77" t="str">
        <f>'Input-inköpta varor o tjänster'!P83</f>
        <v>-</v>
      </c>
      <c r="L74" s="77" t="str">
        <f>'Input-inköpta varor o tjänster'!Q83</f>
        <v>-</v>
      </c>
      <c r="M74" s="78" t="str">
        <f>'Input-inköpta varor o tjänster'!R83</f>
        <v>-</v>
      </c>
      <c r="N74" s="78" t="str">
        <f>IF(ISNUMBER('Input-inköpta varor o tjänster'!S83),'Input-inköpta varor o tjänster'!S83,"-")</f>
        <v>-</v>
      </c>
      <c r="O74" s="78" t="str">
        <f>IF(ISNUMBER('Input-inköpta varor o tjänster'!T83),'Input-inköpta varor o tjänster'!T83,"-")</f>
        <v>-</v>
      </c>
      <c r="P74" s="78" t="str">
        <f>IF(ISNUMBER('Input-inköpta varor o tjänster'!U83),'Input-inköpta varor o tjänster'!U83,"-")</f>
        <v>-</v>
      </c>
      <c r="Q74" s="60" t="str">
        <f t="shared" si="11"/>
        <v>-</v>
      </c>
      <c r="R74" s="60" t="str">
        <f t="shared" si="11"/>
        <v>-</v>
      </c>
      <c r="S74" s="61" t="str">
        <f t="shared" si="11"/>
        <v>-</v>
      </c>
      <c r="T74" s="72" t="str">
        <f t="shared" si="10"/>
        <v>-</v>
      </c>
      <c r="U74" s="72" t="str">
        <f t="shared" si="10"/>
        <v>-</v>
      </c>
      <c r="V74" s="72" t="str">
        <f t="shared" si="10"/>
        <v>-</v>
      </c>
      <c r="W74" s="72">
        <f t="shared" si="15"/>
        <v>0</v>
      </c>
      <c r="X74" s="72" t="str">
        <f t="shared" si="12"/>
        <v>-</v>
      </c>
      <c r="Y74" s="72" t="str">
        <f t="shared" si="13"/>
        <v>-</v>
      </c>
      <c r="Z74" s="72" t="str">
        <f t="shared" si="14"/>
        <v>-</v>
      </c>
      <c r="AA74" s="72">
        <f>IFERROR(SUM(X74:Z74),"-")</f>
        <v>0</v>
      </c>
      <c r="AB74" s="60">
        <f>IFERROR(INDEX('Listor_utökad spend'!D:D,MATCH(VALUE('Input-inköpta varor o tjänster'!E83),'Listor_utökad spend'!E:E,0)),0)</f>
        <v>0</v>
      </c>
      <c r="AC74" s="60">
        <f>IFERROR(INDEX('Listor_utökad spend'!F:F,MATCH(('Input-inköpta varor o tjänster'!F83),'Listor_utökad spend'!G:G,0)),AB74)</f>
        <v>0</v>
      </c>
      <c r="AD74" s="60" t="str">
        <f>IFERROR(INDEX('Listor_utökad spend'!H:H,MATCH(('Input-inköpta varor o tjänster'!G83),'Listor_utökad spend'!I:I,0)),AC74)</f>
        <v xml:space="preserve"> </v>
      </c>
      <c r="AE74" s="62"/>
      <c r="AF74"/>
    </row>
    <row r="75" spans="1:32" s="63" customFormat="1" ht="15.5" thickTop="1" thickBot="1">
      <c r="A75" t="str">
        <f t="shared" si="9"/>
        <v>InköpAvVarorInköptaprodukterochtjänster-utökadberäkning2Fastighet</v>
      </c>
      <c r="B75" t="s">
        <v>12</v>
      </c>
      <c r="C75" t="str">
        <f>'Input-inköpta varor o tjänster'!$J$11</f>
        <v>Inköpta produkter och tjänster - utökad beräkning</v>
      </c>
      <c r="D75" t="str">
        <f>'Input-inköpta varor o tjänster'!J84</f>
        <v>2 Fastighet</v>
      </c>
      <c r="E75" t="s">
        <v>516</v>
      </c>
      <c r="F75" s="77">
        <f>'Input-inköpta varor o tjänster'!K84</f>
        <v>0</v>
      </c>
      <c r="G75" s="77">
        <f>'Input-inköpta varor o tjänster'!L84</f>
        <v>0</v>
      </c>
      <c r="H75" s="77">
        <f>'Input-inköpta varor o tjänster'!M84</f>
        <v>0</v>
      </c>
      <c r="I75" s="77">
        <f>'Input-inköpta varor o tjänster'!N84</f>
        <v>0</v>
      </c>
      <c r="J75" s="77" t="str">
        <f>'Input-inköpta varor o tjänster'!O84</f>
        <v>kg CO2e/SEK</v>
      </c>
      <c r="K75" s="77">
        <f>'Input-inköpta varor o tjänster'!P84</f>
        <v>0</v>
      </c>
      <c r="L75" s="77">
        <f>'Input-inköpta varor o tjänster'!Q84</f>
        <v>0</v>
      </c>
      <c r="M75" s="78">
        <f>'Input-inköpta varor o tjänster'!R84</f>
        <v>5.5023494659786822E-2</v>
      </c>
      <c r="N75" s="78" t="str">
        <f>IF(ISNUMBER('Input-inköpta varor o tjänster'!S84),'Input-inköpta varor o tjänster'!S84,"-")</f>
        <v>-</v>
      </c>
      <c r="O75" s="78" t="str">
        <f>IF(ISNUMBER('Input-inköpta varor o tjänster'!T84),'Input-inköpta varor o tjänster'!T84,"-")</f>
        <v>-</v>
      </c>
      <c r="P75" s="78" t="str">
        <f>IF(ISNUMBER('Input-inköpta varor o tjänster'!U84),'Input-inköpta varor o tjänster'!U84,"-")</f>
        <v>-</v>
      </c>
      <c r="Q75" s="60" t="str">
        <f t="shared" si="11"/>
        <v>-</v>
      </c>
      <c r="R75" s="60" t="str">
        <f t="shared" si="11"/>
        <v>-</v>
      </c>
      <c r="S75" s="61" t="str">
        <f t="shared" si="11"/>
        <v>-</v>
      </c>
      <c r="T75" s="72" t="str">
        <f t="shared" si="10"/>
        <v>-</v>
      </c>
      <c r="U75" s="72" t="str">
        <f t="shared" si="10"/>
        <v>-</v>
      </c>
      <c r="V75" s="72" t="str">
        <f t="shared" si="10"/>
        <v>-</v>
      </c>
      <c r="W75" s="72">
        <f t="shared" si="15"/>
        <v>0</v>
      </c>
      <c r="X75" s="72" t="str">
        <f t="shared" si="12"/>
        <v>-</v>
      </c>
      <c r="Y75" s="72" t="str">
        <f t="shared" si="13"/>
        <v>-</v>
      </c>
      <c r="Z75" s="72" t="str">
        <f t="shared" si="14"/>
        <v>-</v>
      </c>
      <c r="AA75" s="72">
        <f t="shared" si="16"/>
        <v>0</v>
      </c>
      <c r="AB75" s="60" t="str">
        <f>IFERROR(INDEX('Listor_utökad spend'!D:D,MATCH(VALUE('Input-inköpta varor o tjänster'!E84),'Listor_utökad spend'!E:E,0)),0)</f>
        <v>2 Fastighet</v>
      </c>
      <c r="AC75" s="60" t="str">
        <f>IFERROR(INDEX('Listor_utökad spend'!F:F,MATCH(('Input-inköpta varor o tjänster'!F84),'Listor_utökad spend'!G:G,0)),AB75)</f>
        <v>2 Fastighet</v>
      </c>
      <c r="AD75" s="60" t="str">
        <f>IFERROR(INDEX('Listor_utökad spend'!H:H,MATCH(('Input-inköpta varor o tjänster'!G84),'Listor_utökad spend'!I:I,0)),AC75)</f>
        <v>2 Fastighet</v>
      </c>
      <c r="AE75" s="62"/>
      <c r="AF75"/>
    </row>
    <row r="76" spans="1:32" s="63" customFormat="1" ht="15.5" thickTop="1" thickBot="1">
      <c r="A76" t="str">
        <f t="shared" si="9"/>
        <v>InköpAvVarorInköptaprodukterochtjänster-utökadberäkning2.1Byggochfastighet</v>
      </c>
      <c r="B76" t="s">
        <v>12</v>
      </c>
      <c r="C76" t="str">
        <f>'Input-inköpta varor o tjänster'!$J$11</f>
        <v>Inköpta produkter och tjänster - utökad beräkning</v>
      </c>
      <c r="D76" t="str">
        <f>'Input-inköpta varor o tjänster'!J85</f>
        <v>2.1 Bygg och fastighet</v>
      </c>
      <c r="E76" t="s">
        <v>516</v>
      </c>
      <c r="F76" s="77">
        <f>'Input-inköpta varor o tjänster'!K85</f>
        <v>0</v>
      </c>
      <c r="G76" s="77">
        <f>'Input-inköpta varor o tjänster'!L85</f>
        <v>0</v>
      </c>
      <c r="H76" s="77">
        <f>'Input-inköpta varor o tjänster'!M85</f>
        <v>0</v>
      </c>
      <c r="I76" s="77">
        <f>'Input-inköpta varor o tjänster'!N85</f>
        <v>0</v>
      </c>
      <c r="J76" s="77" t="str">
        <f>'Input-inköpta varor o tjänster'!O85</f>
        <v>kg CO2e/SEK</v>
      </c>
      <c r="K76" s="77">
        <f>'Input-inköpta varor o tjänster'!P85</f>
        <v>0</v>
      </c>
      <c r="L76" s="77">
        <f>'Input-inköpta varor o tjänster'!Q85</f>
        <v>0</v>
      </c>
      <c r="M76" s="78">
        <f>'Input-inköpta varor o tjänster'!R85</f>
        <v>1.4612045631187906E-2</v>
      </c>
      <c r="N76" s="78" t="str">
        <f>IF(ISNUMBER('Input-inköpta varor o tjänster'!S85),'Input-inköpta varor o tjänster'!S85,"-")</f>
        <v>-</v>
      </c>
      <c r="O76" s="78" t="str">
        <f>IF(ISNUMBER('Input-inköpta varor o tjänster'!T85),'Input-inköpta varor o tjänster'!T85,"-")</f>
        <v>-</v>
      </c>
      <c r="P76" s="78" t="str">
        <f>IF(ISNUMBER('Input-inköpta varor o tjänster'!U85),'Input-inköpta varor o tjänster'!U85,"-")</f>
        <v>-</v>
      </c>
      <c r="Q76" s="60" t="str">
        <f t="shared" si="11"/>
        <v>-</v>
      </c>
      <c r="R76" s="60" t="str">
        <f t="shared" si="11"/>
        <v>-</v>
      </c>
      <c r="S76" s="61" t="str">
        <f t="shared" si="11"/>
        <v>-</v>
      </c>
      <c r="T76" s="72" t="str">
        <f t="shared" si="10"/>
        <v>-</v>
      </c>
      <c r="U76" s="72" t="str">
        <f t="shared" si="10"/>
        <v>-</v>
      </c>
      <c r="V76" s="72" t="str">
        <f t="shared" si="10"/>
        <v>-</v>
      </c>
      <c r="W76" s="72">
        <f t="shared" si="15"/>
        <v>0</v>
      </c>
      <c r="X76" s="72" t="str">
        <f t="shared" si="12"/>
        <v>-</v>
      </c>
      <c r="Y76" s="72" t="str">
        <f t="shared" si="13"/>
        <v>-</v>
      </c>
      <c r="Z76" s="72" t="str">
        <f t="shared" si="14"/>
        <v>-</v>
      </c>
      <c r="AA76" s="72">
        <f t="shared" si="16"/>
        <v>0</v>
      </c>
      <c r="AB76" s="60" t="str">
        <f>IFERROR(INDEX('Listor_utökad spend'!D:D,MATCH(VALUE('Input-inköpta varor o tjänster'!E85),'Listor_utökad spend'!E:E,0)),0)</f>
        <v>2 Fastighet</v>
      </c>
      <c r="AC76" s="60" t="str">
        <f>IFERROR(INDEX('Listor_utökad spend'!F:F,MATCH(('Input-inköpta varor o tjänster'!F85),'Listor_utökad spend'!G:G,0)),AB76)</f>
        <v>2.1 Bygg och fastighet</v>
      </c>
      <c r="AD76" s="60" t="str">
        <f>IFERROR(INDEX('Listor_utökad spend'!H:H,MATCH(('Input-inköpta varor o tjänster'!G85),'Listor_utökad spend'!I:I,0)),AC76)</f>
        <v>2.1 Bygg och fastighet</v>
      </c>
      <c r="AE76" s="62"/>
      <c r="AF76"/>
    </row>
    <row r="77" spans="1:32" s="63" customFormat="1" ht="15.5" thickTop="1" thickBot="1">
      <c r="A77" t="str">
        <f t="shared" si="9"/>
        <v>InköpAvVarorInköptaprodukterochtjänster-utökadberäkning2.1.1Anläggningsentreprenader</v>
      </c>
      <c r="B77" t="s">
        <v>12</v>
      </c>
      <c r="C77" t="str">
        <f>'Input-inköpta varor o tjänster'!$J$11</f>
        <v>Inköpta produkter och tjänster - utökad beräkning</v>
      </c>
      <c r="D77" t="str">
        <f>'Input-inköpta varor o tjänster'!J86</f>
        <v>2.1.1 Anläggningsentreprenader</v>
      </c>
      <c r="E77" t="s">
        <v>516</v>
      </c>
      <c r="F77" s="77">
        <f>'Input-inköpta varor o tjänster'!K86</f>
        <v>0</v>
      </c>
      <c r="G77" s="77">
        <f>'Input-inköpta varor o tjänster'!L86</f>
        <v>0</v>
      </c>
      <c r="H77" s="77">
        <f>'Input-inköpta varor o tjänster'!M86</f>
        <v>0</v>
      </c>
      <c r="I77" s="77">
        <f>'Input-inköpta varor o tjänster'!N86</f>
        <v>0</v>
      </c>
      <c r="J77" s="77" t="str">
        <f>'Input-inköpta varor o tjänster'!O86</f>
        <v>kg CO2e/SEK</v>
      </c>
      <c r="K77" s="77">
        <f>'Input-inköpta varor o tjänster'!P86</f>
        <v>0</v>
      </c>
      <c r="L77" s="77">
        <f>'Input-inköpta varor o tjänster'!Q86</f>
        <v>0</v>
      </c>
      <c r="M77" s="78">
        <f>'Input-inköpta varor o tjänster'!R86</f>
        <v>1.2524942033540076E-2</v>
      </c>
      <c r="N77" s="78" t="str">
        <f>IF(ISNUMBER('Input-inköpta varor o tjänster'!S86),'Input-inköpta varor o tjänster'!S86,"-")</f>
        <v>-</v>
      </c>
      <c r="O77" s="78" t="str">
        <f>IF(ISNUMBER('Input-inköpta varor o tjänster'!T86),'Input-inköpta varor o tjänster'!T86,"-")</f>
        <v>-</v>
      </c>
      <c r="P77" s="78" t="str">
        <f>IF(ISNUMBER('Input-inköpta varor o tjänster'!U86),'Input-inköpta varor o tjänster'!U86,"-")</f>
        <v>-</v>
      </c>
      <c r="Q77" s="60" t="str">
        <f t="shared" si="11"/>
        <v>-</v>
      </c>
      <c r="R77" s="60" t="str">
        <f t="shared" si="11"/>
        <v>-</v>
      </c>
      <c r="S77" s="61" t="str">
        <f t="shared" si="11"/>
        <v>-</v>
      </c>
      <c r="T77" s="72" t="str">
        <f t="shared" si="10"/>
        <v>-</v>
      </c>
      <c r="U77" s="72" t="str">
        <f t="shared" si="10"/>
        <v>-</v>
      </c>
      <c r="V77" s="72" t="str">
        <f t="shared" si="10"/>
        <v>-</v>
      </c>
      <c r="W77" s="72">
        <f t="shared" si="15"/>
        <v>0</v>
      </c>
      <c r="X77" s="72" t="str">
        <f t="shared" si="12"/>
        <v>-</v>
      </c>
      <c r="Y77" s="72" t="str">
        <f t="shared" si="13"/>
        <v>-</v>
      </c>
      <c r="Z77" s="72" t="str">
        <f t="shared" si="14"/>
        <v>-</v>
      </c>
      <c r="AA77" s="72">
        <f t="shared" si="16"/>
        <v>0</v>
      </c>
      <c r="AB77" s="60" t="str">
        <f>IFERROR(INDEX('Listor_utökad spend'!D:D,MATCH(VALUE('Input-inköpta varor o tjänster'!E86),'Listor_utökad spend'!E:E,0)),0)</f>
        <v>2 Fastighet</v>
      </c>
      <c r="AC77" s="60" t="str">
        <f>IFERROR(INDEX('Listor_utökad spend'!F:F,MATCH(('Input-inköpta varor o tjänster'!F86),'Listor_utökad spend'!G:G,0)),AB77)</f>
        <v>2.1 Bygg och fastighet</v>
      </c>
      <c r="AD77" s="60" t="str">
        <f>IFERROR(INDEX('Listor_utökad spend'!H:H,MATCH(('Input-inköpta varor o tjänster'!G86),'Listor_utökad spend'!I:I,0)),AC77)</f>
        <v>2.1.1. Anläggningsentreprenader</v>
      </c>
      <c r="AE77" s="62"/>
      <c r="AF77"/>
    </row>
    <row r="78" spans="1:32" s="63" customFormat="1" ht="15.5" thickTop="1" thickBot="1">
      <c r="A78" t="str">
        <f t="shared" si="9"/>
        <v>InköpAvVarorInköptaprodukterochtjänster-utökadberäkning2.1.2Bygg-ochanläggningsmaterial</v>
      </c>
      <c r="B78" t="s">
        <v>12</v>
      </c>
      <c r="C78" t="str">
        <f>'Input-inköpta varor o tjänster'!$J$11</f>
        <v>Inköpta produkter och tjänster - utökad beräkning</v>
      </c>
      <c r="D78" t="str">
        <f>'Input-inköpta varor o tjänster'!J87</f>
        <v>2.1.2 Bygg- och anläggningsmaterial</v>
      </c>
      <c r="E78" t="s">
        <v>516</v>
      </c>
      <c r="F78" s="77">
        <f>'Input-inköpta varor o tjänster'!K87</f>
        <v>0</v>
      </c>
      <c r="G78" s="77">
        <f>'Input-inköpta varor o tjänster'!L87</f>
        <v>0</v>
      </c>
      <c r="H78" s="77">
        <f>'Input-inköpta varor o tjänster'!M87</f>
        <v>0</v>
      </c>
      <c r="I78" s="77">
        <f>'Input-inköpta varor o tjänster'!N87</f>
        <v>0</v>
      </c>
      <c r="J78" s="77" t="str">
        <f>'Input-inköpta varor o tjänster'!O87</f>
        <v>kg CO2e/SEK</v>
      </c>
      <c r="K78" s="77">
        <f>'Input-inköpta varor o tjänster'!P87</f>
        <v>0</v>
      </c>
      <c r="L78" s="77">
        <f>'Input-inköpta varor o tjänster'!Q87</f>
        <v>0</v>
      </c>
      <c r="M78" s="78">
        <f>'Input-inköpta varor o tjänster'!R87</f>
        <v>1.2524942033540076E-2</v>
      </c>
      <c r="N78" s="78" t="str">
        <f>IF(ISNUMBER('Input-inköpta varor o tjänster'!S87),'Input-inköpta varor o tjänster'!S87,"-")</f>
        <v>-</v>
      </c>
      <c r="O78" s="78" t="str">
        <f>IF(ISNUMBER('Input-inköpta varor o tjänster'!T87),'Input-inköpta varor o tjänster'!T87,"-")</f>
        <v>-</v>
      </c>
      <c r="P78" s="78" t="str">
        <f>IF(ISNUMBER('Input-inköpta varor o tjänster'!U87),'Input-inköpta varor o tjänster'!U87,"-")</f>
        <v>-</v>
      </c>
      <c r="Q78" s="60" t="str">
        <f t="shared" si="11"/>
        <v>-</v>
      </c>
      <c r="R78" s="60" t="str">
        <f t="shared" si="11"/>
        <v>-</v>
      </c>
      <c r="S78" s="61" t="str">
        <f t="shared" si="11"/>
        <v>-</v>
      </c>
      <c r="T78" s="72" t="str">
        <f t="shared" si="10"/>
        <v>-</v>
      </c>
      <c r="U78" s="72" t="str">
        <f t="shared" si="10"/>
        <v>-</v>
      </c>
      <c r="V78" s="72" t="str">
        <f t="shared" si="10"/>
        <v>-</v>
      </c>
      <c r="W78" s="72">
        <f t="shared" si="15"/>
        <v>0</v>
      </c>
      <c r="X78" s="72" t="str">
        <f t="shared" si="12"/>
        <v>-</v>
      </c>
      <c r="Y78" s="72" t="str">
        <f t="shared" si="13"/>
        <v>-</v>
      </c>
      <c r="Z78" s="72" t="str">
        <f t="shared" si="14"/>
        <v>-</v>
      </c>
      <c r="AA78" s="72">
        <f t="shared" si="16"/>
        <v>0</v>
      </c>
      <c r="AB78" s="60" t="str">
        <f>IFERROR(INDEX('Listor_utökad spend'!D:D,MATCH(VALUE('Input-inköpta varor o tjänster'!E87),'Listor_utökad spend'!E:E,0)),0)</f>
        <v>2 Fastighet</v>
      </c>
      <c r="AC78" s="60" t="str">
        <f>IFERROR(INDEX('Listor_utökad spend'!F:F,MATCH(('Input-inköpta varor o tjänster'!F87),'Listor_utökad spend'!G:G,0)),AB78)</f>
        <v>2.1 Bygg och fastighet</v>
      </c>
      <c r="AD78" s="60" t="str">
        <f>IFERROR(INDEX('Listor_utökad spend'!H:H,MATCH(('Input-inköpta varor o tjänster'!G87),'Listor_utökad spend'!I:I,0)),AC78)</f>
        <v>2.1.2. Bygg- och anläggningsmaterial</v>
      </c>
      <c r="AE78" s="62"/>
      <c r="AF78"/>
    </row>
    <row r="79" spans="1:32" s="63" customFormat="1" ht="15.5" thickTop="1" thickBot="1">
      <c r="A79" t="str">
        <f t="shared" si="9"/>
        <v>InköpAvVarorInköptaprodukterochtjänster-utökadberäkning2.1.3Byggentreprenader</v>
      </c>
      <c r="B79" t="s">
        <v>12</v>
      </c>
      <c r="C79" t="str">
        <f>'Input-inköpta varor o tjänster'!$J$11</f>
        <v>Inköpta produkter och tjänster - utökad beräkning</v>
      </c>
      <c r="D79" t="str">
        <f>'Input-inköpta varor o tjänster'!J88</f>
        <v>2.1.3 Byggentreprenader</v>
      </c>
      <c r="E79" t="s">
        <v>516</v>
      </c>
      <c r="F79" s="77">
        <f>'Input-inköpta varor o tjänster'!K88</f>
        <v>0</v>
      </c>
      <c r="G79" s="77">
        <f>'Input-inköpta varor o tjänster'!L88</f>
        <v>0</v>
      </c>
      <c r="H79" s="77">
        <f>'Input-inköpta varor o tjänster'!M88</f>
        <v>0</v>
      </c>
      <c r="I79" s="77">
        <f>'Input-inköpta varor o tjänster'!N88</f>
        <v>0</v>
      </c>
      <c r="J79" s="77" t="str">
        <f>'Input-inköpta varor o tjänster'!O88</f>
        <v>kg CO2e/SEK</v>
      </c>
      <c r="K79" s="77">
        <f>'Input-inköpta varor o tjänster'!P88</f>
        <v>0</v>
      </c>
      <c r="L79" s="77">
        <f>'Input-inköpta varor o tjänster'!Q88</f>
        <v>0</v>
      </c>
      <c r="M79" s="78">
        <f>'Input-inköpta varor o tjänster'!R88</f>
        <v>1.2524942033540076E-2</v>
      </c>
      <c r="N79" s="78" t="str">
        <f>IF(ISNUMBER('Input-inköpta varor o tjänster'!S88),'Input-inköpta varor o tjänster'!S88,"-")</f>
        <v>-</v>
      </c>
      <c r="O79" s="78" t="str">
        <f>IF(ISNUMBER('Input-inköpta varor o tjänster'!T88),'Input-inköpta varor o tjänster'!T88,"-")</f>
        <v>-</v>
      </c>
      <c r="P79" s="78" t="str">
        <f>IF(ISNUMBER('Input-inköpta varor o tjänster'!U88),'Input-inköpta varor o tjänster'!U88,"-")</f>
        <v>-</v>
      </c>
      <c r="Q79" s="60" t="str">
        <f t="shared" si="11"/>
        <v>-</v>
      </c>
      <c r="R79" s="60" t="str">
        <f t="shared" si="11"/>
        <v>-</v>
      </c>
      <c r="S79" s="61" t="str">
        <f t="shared" si="11"/>
        <v>-</v>
      </c>
      <c r="T79" s="72" t="str">
        <f t="shared" si="10"/>
        <v>-</v>
      </c>
      <c r="U79" s="72" t="str">
        <f t="shared" si="10"/>
        <v>-</v>
      </c>
      <c r="V79" s="72" t="str">
        <f t="shared" si="10"/>
        <v>-</v>
      </c>
      <c r="W79" s="72">
        <f t="shared" si="15"/>
        <v>0</v>
      </c>
      <c r="X79" s="72" t="str">
        <f t="shared" si="12"/>
        <v>-</v>
      </c>
      <c r="Y79" s="72" t="str">
        <f t="shared" si="13"/>
        <v>-</v>
      </c>
      <c r="Z79" s="72" t="str">
        <f t="shared" si="14"/>
        <v>-</v>
      </c>
      <c r="AA79" s="72">
        <f t="shared" si="16"/>
        <v>0</v>
      </c>
      <c r="AB79" s="60" t="str">
        <f>IFERROR(INDEX('Listor_utökad spend'!D:D,MATCH(VALUE('Input-inköpta varor o tjänster'!E88),'Listor_utökad spend'!E:E,0)),0)</f>
        <v>2 Fastighet</v>
      </c>
      <c r="AC79" s="60" t="str">
        <f>IFERROR(INDEX('Listor_utökad spend'!F:F,MATCH(('Input-inköpta varor o tjänster'!F88),'Listor_utökad spend'!G:G,0)),AB79)</f>
        <v>2.1 Bygg och fastighet</v>
      </c>
      <c r="AD79" s="60" t="str">
        <f>IFERROR(INDEX('Listor_utökad spend'!H:H,MATCH(('Input-inköpta varor o tjänster'!G88),'Listor_utökad spend'!I:I,0)),AC79)</f>
        <v>2.1.3. Byggentreprenader</v>
      </c>
      <c r="AE79" s="62"/>
      <c r="AF79"/>
    </row>
    <row r="80" spans="1:32" s="63" customFormat="1" ht="15.5" thickTop="1" thickBot="1">
      <c r="A80" t="str">
        <f t="shared" si="9"/>
        <v>InköpAvVarorInköptaprodukterochtjänster-utökadberäkning2.1.4Elentreprenader</v>
      </c>
      <c r="B80" t="s">
        <v>12</v>
      </c>
      <c r="C80" t="str">
        <f>'Input-inköpta varor o tjänster'!$J$11</f>
        <v>Inköpta produkter och tjänster - utökad beräkning</v>
      </c>
      <c r="D80" t="str">
        <f>'Input-inköpta varor o tjänster'!J89</f>
        <v>2.1.4 Elentreprenader</v>
      </c>
      <c r="E80" t="s">
        <v>516</v>
      </c>
      <c r="F80" s="77">
        <f>'Input-inköpta varor o tjänster'!K89</f>
        <v>0</v>
      </c>
      <c r="G80" s="77">
        <f>'Input-inköpta varor o tjänster'!L89</f>
        <v>0</v>
      </c>
      <c r="H80" s="77">
        <f>'Input-inköpta varor o tjänster'!M89</f>
        <v>0</v>
      </c>
      <c r="I80" s="77">
        <f>'Input-inköpta varor o tjänster'!N89</f>
        <v>0</v>
      </c>
      <c r="J80" s="77" t="str">
        <f>'Input-inköpta varor o tjänster'!O89</f>
        <v>kg CO2e/SEK</v>
      </c>
      <c r="K80" s="77">
        <f>'Input-inköpta varor o tjänster'!P89</f>
        <v>0</v>
      </c>
      <c r="L80" s="77">
        <f>'Input-inköpta varor o tjänster'!Q89</f>
        <v>0</v>
      </c>
      <c r="M80" s="78">
        <f>'Input-inköpta varor o tjänster'!R89</f>
        <v>1.2524942033540076E-2</v>
      </c>
      <c r="N80" s="78" t="str">
        <f>IF(ISNUMBER('Input-inköpta varor o tjänster'!S89),'Input-inköpta varor o tjänster'!S89,"-")</f>
        <v>-</v>
      </c>
      <c r="O80" s="78" t="str">
        <f>IF(ISNUMBER('Input-inköpta varor o tjänster'!T89),'Input-inköpta varor o tjänster'!T89,"-")</f>
        <v>-</v>
      </c>
      <c r="P80" s="78" t="str">
        <f>IF(ISNUMBER('Input-inköpta varor o tjänster'!U89),'Input-inköpta varor o tjänster'!U89,"-")</f>
        <v>-</v>
      </c>
      <c r="Q80" s="60" t="str">
        <f t="shared" si="11"/>
        <v>-</v>
      </c>
      <c r="R80" s="60" t="str">
        <f t="shared" si="11"/>
        <v>-</v>
      </c>
      <c r="S80" s="61" t="str">
        <f t="shared" si="11"/>
        <v>-</v>
      </c>
      <c r="T80" s="72" t="str">
        <f t="shared" si="10"/>
        <v>-</v>
      </c>
      <c r="U80" s="72" t="str">
        <f t="shared" si="10"/>
        <v>-</v>
      </c>
      <c r="V80" s="72" t="str">
        <f t="shared" si="10"/>
        <v>-</v>
      </c>
      <c r="W80" s="72">
        <f t="shared" si="15"/>
        <v>0</v>
      </c>
      <c r="X80" s="72" t="str">
        <f t="shared" si="12"/>
        <v>-</v>
      </c>
      <c r="Y80" s="72" t="str">
        <f t="shared" si="13"/>
        <v>-</v>
      </c>
      <c r="Z80" s="72" t="str">
        <f t="shared" si="14"/>
        <v>-</v>
      </c>
      <c r="AA80" s="72">
        <f t="shared" si="16"/>
        <v>0</v>
      </c>
      <c r="AB80" s="60" t="str">
        <f>IFERROR(INDEX('Listor_utökad spend'!D:D,MATCH(VALUE('Input-inköpta varor o tjänster'!E89),'Listor_utökad spend'!E:E,0)),0)</f>
        <v>2 Fastighet</v>
      </c>
      <c r="AC80" s="60" t="str">
        <f>IFERROR(INDEX('Listor_utökad spend'!F:F,MATCH(('Input-inköpta varor o tjänster'!F89),'Listor_utökad spend'!G:G,0)),AB80)</f>
        <v>2.1 Bygg och fastighet</v>
      </c>
      <c r="AD80" s="60" t="str">
        <f>IFERROR(INDEX('Listor_utökad spend'!H:H,MATCH(('Input-inköpta varor o tjänster'!G89),'Listor_utökad spend'!I:I,0)),AC80)</f>
        <v>2.1.4. Elentreprenader</v>
      </c>
      <c r="AE80" s="62"/>
      <c r="AF80"/>
    </row>
    <row r="81" spans="1:32" s="63" customFormat="1" ht="15.5" thickTop="1" thickBot="1">
      <c r="A81" t="str">
        <f t="shared" si="9"/>
        <v>InköpAvVarorInköptaprodukterochtjänster-utökadberäkning2.1.5Fastighetsrelateradtekniskutrustning</v>
      </c>
      <c r="B81" t="s">
        <v>12</v>
      </c>
      <c r="C81" t="str">
        <f>'Input-inköpta varor o tjänster'!$J$11</f>
        <v>Inköpta produkter och tjänster - utökad beräkning</v>
      </c>
      <c r="D81" t="str">
        <f>'Input-inköpta varor o tjänster'!J90</f>
        <v>2.1.5 Fastighetsrelaterad teknisk utrustning</v>
      </c>
      <c r="E81" t="s">
        <v>516</v>
      </c>
      <c r="F81" s="77">
        <f>'Input-inköpta varor o tjänster'!K90</f>
        <v>0</v>
      </c>
      <c r="G81" s="77">
        <f>'Input-inköpta varor o tjänster'!L90</f>
        <v>0</v>
      </c>
      <c r="H81" s="77">
        <f>'Input-inköpta varor o tjänster'!M90</f>
        <v>0</v>
      </c>
      <c r="I81" s="77">
        <f>'Input-inköpta varor o tjänster'!N90</f>
        <v>0</v>
      </c>
      <c r="J81" s="77" t="str">
        <f>'Input-inköpta varor o tjänster'!O90</f>
        <v>kg CO2e/SEK</v>
      </c>
      <c r="K81" s="77">
        <f>'Input-inköpta varor o tjänster'!P90</f>
        <v>0</v>
      </c>
      <c r="L81" s="77">
        <f>'Input-inköpta varor o tjänster'!Q90</f>
        <v>0</v>
      </c>
      <c r="M81" s="78">
        <f>'Input-inköpta varor o tjänster'!R90</f>
        <v>1.2524942033540076E-2</v>
      </c>
      <c r="N81" s="78" t="str">
        <f>IF(ISNUMBER('Input-inköpta varor o tjänster'!S90),'Input-inköpta varor o tjänster'!S90,"-")</f>
        <v>-</v>
      </c>
      <c r="O81" s="78" t="str">
        <f>IF(ISNUMBER('Input-inköpta varor o tjänster'!T90),'Input-inköpta varor o tjänster'!T90,"-")</f>
        <v>-</v>
      </c>
      <c r="P81" s="78" t="str">
        <f>IF(ISNUMBER('Input-inköpta varor o tjänster'!U90),'Input-inköpta varor o tjänster'!U90,"-")</f>
        <v>-</v>
      </c>
      <c r="Q81" s="60" t="str">
        <f t="shared" si="11"/>
        <v>-</v>
      </c>
      <c r="R81" s="60" t="str">
        <f t="shared" si="11"/>
        <v>-</v>
      </c>
      <c r="S81" s="61" t="str">
        <f t="shared" si="11"/>
        <v>-</v>
      </c>
      <c r="T81" s="72" t="str">
        <f t="shared" si="10"/>
        <v>-</v>
      </c>
      <c r="U81" s="72" t="str">
        <f t="shared" si="10"/>
        <v>-</v>
      </c>
      <c r="V81" s="72" t="str">
        <f t="shared" si="10"/>
        <v>-</v>
      </c>
      <c r="W81" s="72">
        <f t="shared" si="15"/>
        <v>0</v>
      </c>
      <c r="X81" s="72" t="str">
        <f t="shared" si="12"/>
        <v>-</v>
      </c>
      <c r="Y81" s="72" t="str">
        <f t="shared" si="13"/>
        <v>-</v>
      </c>
      <c r="Z81" s="72" t="str">
        <f t="shared" si="14"/>
        <v>-</v>
      </c>
      <c r="AA81" s="72">
        <f t="shared" si="16"/>
        <v>0</v>
      </c>
      <c r="AB81" s="60" t="str">
        <f>IFERROR(INDEX('Listor_utökad spend'!D:D,MATCH(VALUE('Input-inköpta varor o tjänster'!E90),'Listor_utökad spend'!E:E,0)),0)</f>
        <v>2 Fastighet</v>
      </c>
      <c r="AC81" s="60" t="str">
        <f>IFERROR(INDEX('Listor_utökad spend'!F:F,MATCH(('Input-inköpta varor o tjänster'!F90),'Listor_utökad spend'!G:G,0)),AB81)</f>
        <v>2.1 Bygg och fastighet</v>
      </c>
      <c r="AD81" s="60" t="str">
        <f>IFERROR(INDEX('Listor_utökad spend'!H:H,MATCH(('Input-inköpta varor o tjänster'!G90),'Listor_utökad spend'!I:I,0)),AC81)</f>
        <v>2.1.5. Fastighetsrelaterad teknisk utrustning</v>
      </c>
      <c r="AE81" s="62"/>
      <c r="AF81"/>
    </row>
    <row r="82" spans="1:32" s="63" customFormat="1" ht="15.5" thickTop="1" thickBot="1">
      <c r="A82" t="str">
        <f t="shared" si="9"/>
        <v>InköpAvVarorInköptaprodukterochtjänster-utökadberäkning2.1.6Hyror</v>
      </c>
      <c r="B82" t="s">
        <v>12</v>
      </c>
      <c r="C82" t="str">
        <f>'Input-inköpta varor o tjänster'!$J$11</f>
        <v>Inköpta produkter och tjänster - utökad beräkning</v>
      </c>
      <c r="D82" t="str">
        <f>'Input-inköpta varor o tjänster'!J91</f>
        <v>2.1.6 Hyror</v>
      </c>
      <c r="E82" t="s">
        <v>516</v>
      </c>
      <c r="F82" s="77">
        <f>'Input-inköpta varor o tjänster'!K91</f>
        <v>0</v>
      </c>
      <c r="G82" s="77">
        <f>'Input-inköpta varor o tjänster'!L91</f>
        <v>0</v>
      </c>
      <c r="H82" s="77">
        <f>'Input-inköpta varor o tjänster'!M91</f>
        <v>0</v>
      </c>
      <c r="I82" s="77">
        <f>'Input-inköpta varor o tjänster'!N91</f>
        <v>0</v>
      </c>
      <c r="J82" s="77" t="str">
        <f>'Input-inköpta varor o tjänster'!O91</f>
        <v>kg CO2e/SEK</v>
      </c>
      <c r="K82" s="77">
        <f>'Input-inköpta varor o tjänster'!P91</f>
        <v>0</v>
      </c>
      <c r="L82" s="77">
        <f>'Input-inköpta varor o tjänster'!Q91</f>
        <v>0</v>
      </c>
      <c r="M82" s="78">
        <f>'Input-inköpta varor o tjänster'!R91</f>
        <v>3.935158338233353E-3</v>
      </c>
      <c r="N82" s="78" t="str">
        <f>IF(ISNUMBER('Input-inköpta varor o tjänster'!S91),'Input-inköpta varor o tjänster'!S91,"-")</f>
        <v>-</v>
      </c>
      <c r="O82" s="78" t="str">
        <f>IF(ISNUMBER('Input-inköpta varor o tjänster'!T91),'Input-inköpta varor o tjänster'!T91,"-")</f>
        <v>-</v>
      </c>
      <c r="P82" s="78" t="str">
        <f>IF(ISNUMBER('Input-inköpta varor o tjänster'!U91),'Input-inköpta varor o tjänster'!U91,"-")</f>
        <v>-</v>
      </c>
      <c r="Q82" s="60" t="str">
        <f t="shared" si="11"/>
        <v>-</v>
      </c>
      <c r="R82" s="60" t="str">
        <f t="shared" si="11"/>
        <v>-</v>
      </c>
      <c r="S82" s="61" t="str">
        <f t="shared" si="11"/>
        <v>-</v>
      </c>
      <c r="T82" s="72" t="str">
        <f t="shared" si="10"/>
        <v>-</v>
      </c>
      <c r="U82" s="72" t="str">
        <f t="shared" si="10"/>
        <v>-</v>
      </c>
      <c r="V82" s="72" t="str">
        <f t="shared" si="10"/>
        <v>-</v>
      </c>
      <c r="W82" s="72">
        <f t="shared" si="15"/>
        <v>0</v>
      </c>
      <c r="X82" s="72" t="str">
        <f t="shared" si="12"/>
        <v>-</v>
      </c>
      <c r="Y82" s="72" t="str">
        <f t="shared" si="13"/>
        <v>-</v>
      </c>
      <c r="Z82" s="72" t="str">
        <f t="shared" si="14"/>
        <v>-</v>
      </c>
      <c r="AA82" s="72">
        <f t="shared" si="16"/>
        <v>0</v>
      </c>
      <c r="AB82" s="60" t="str">
        <f>IFERROR(INDEX('Listor_utökad spend'!D:D,MATCH(VALUE('Input-inköpta varor o tjänster'!E91),'Listor_utökad spend'!E:E,0)),0)</f>
        <v>2 Fastighet</v>
      </c>
      <c r="AC82" s="60" t="str">
        <f>IFERROR(INDEX('Listor_utökad spend'!F:F,MATCH(('Input-inköpta varor o tjänster'!F91),'Listor_utökad spend'!G:G,0)),AB82)</f>
        <v>2.1 Bygg och fastighet</v>
      </c>
      <c r="AD82" s="60" t="str">
        <f>IFERROR(INDEX('Listor_utökad spend'!H:H,MATCH(('Input-inköpta varor o tjänster'!G91),'Listor_utökad spend'!I:I,0)),AC82)</f>
        <v>2.1.6. Hyror</v>
      </c>
      <c r="AE82" s="62"/>
      <c r="AF82"/>
    </row>
    <row r="83" spans="1:32" s="63" customFormat="1" ht="15.5" thickTop="1" thickBot="1">
      <c r="A83" t="str">
        <f t="shared" si="9"/>
        <v>InköpAvVarorInköptaprodukterochtjänster-utökadberäkning2.1.7Målerientreprenader</v>
      </c>
      <c r="B83" t="s">
        <v>12</v>
      </c>
      <c r="C83" t="str">
        <f>'Input-inköpta varor o tjänster'!$J$11</f>
        <v>Inköpta produkter och tjänster - utökad beräkning</v>
      </c>
      <c r="D83" t="str">
        <f>'Input-inköpta varor o tjänster'!J92</f>
        <v>2.1.7 Målerientreprenader</v>
      </c>
      <c r="E83" t="s">
        <v>516</v>
      </c>
      <c r="F83" s="77">
        <f>'Input-inköpta varor o tjänster'!K92</f>
        <v>0</v>
      </c>
      <c r="G83" s="77">
        <f>'Input-inköpta varor o tjänster'!L92</f>
        <v>0</v>
      </c>
      <c r="H83" s="77">
        <f>'Input-inköpta varor o tjänster'!M92</f>
        <v>0</v>
      </c>
      <c r="I83" s="77">
        <f>'Input-inköpta varor o tjänster'!N92</f>
        <v>0</v>
      </c>
      <c r="J83" s="77" t="str">
        <f>'Input-inköpta varor o tjänster'!O92</f>
        <v>kg CO2e/SEK</v>
      </c>
      <c r="K83" s="77">
        <f>'Input-inköpta varor o tjänster'!P92</f>
        <v>0</v>
      </c>
      <c r="L83" s="77">
        <f>'Input-inköpta varor o tjänster'!Q92</f>
        <v>0</v>
      </c>
      <c r="M83" s="78">
        <f>'Input-inköpta varor o tjänster'!R92</f>
        <v>1.2524942033540076E-2</v>
      </c>
      <c r="N83" s="78" t="str">
        <f>IF(ISNUMBER('Input-inköpta varor o tjänster'!S92),'Input-inköpta varor o tjänster'!S92,"-")</f>
        <v>-</v>
      </c>
      <c r="O83" s="78" t="str">
        <f>IF(ISNUMBER('Input-inköpta varor o tjänster'!T92),'Input-inköpta varor o tjänster'!T92,"-")</f>
        <v>-</v>
      </c>
      <c r="P83" s="78" t="str">
        <f>IF(ISNUMBER('Input-inköpta varor o tjänster'!U92),'Input-inköpta varor o tjänster'!U92,"-")</f>
        <v>-</v>
      </c>
      <c r="Q83" s="60" t="str">
        <f t="shared" si="11"/>
        <v>-</v>
      </c>
      <c r="R83" s="60" t="str">
        <f t="shared" si="11"/>
        <v>-</v>
      </c>
      <c r="S83" s="61" t="str">
        <f t="shared" si="11"/>
        <v>-</v>
      </c>
      <c r="T83" s="72" t="str">
        <f t="shared" si="10"/>
        <v>-</v>
      </c>
      <c r="U83" s="72" t="str">
        <f t="shared" si="10"/>
        <v>-</v>
      </c>
      <c r="V83" s="72" t="str">
        <f t="shared" si="10"/>
        <v>-</v>
      </c>
      <c r="W83" s="72">
        <f t="shared" si="15"/>
        <v>0</v>
      </c>
      <c r="X83" s="72" t="str">
        <f t="shared" si="12"/>
        <v>-</v>
      </c>
      <c r="Y83" s="72" t="str">
        <f t="shared" si="13"/>
        <v>-</v>
      </c>
      <c r="Z83" s="72" t="str">
        <f t="shared" si="14"/>
        <v>-</v>
      </c>
      <c r="AA83" s="72">
        <f t="shared" si="16"/>
        <v>0</v>
      </c>
      <c r="AB83" s="60" t="str">
        <f>IFERROR(INDEX('Listor_utökad spend'!D:D,MATCH(VALUE('Input-inköpta varor o tjänster'!E92),'Listor_utökad spend'!E:E,0)),0)</f>
        <v>2 Fastighet</v>
      </c>
      <c r="AC83" s="60" t="str">
        <f>IFERROR(INDEX('Listor_utökad spend'!F:F,MATCH(('Input-inköpta varor o tjänster'!F92),'Listor_utökad spend'!G:G,0)),AB83)</f>
        <v>2.1 Bygg och fastighet</v>
      </c>
      <c r="AD83" s="60" t="str">
        <f>IFERROR(INDEX('Listor_utökad spend'!H:H,MATCH(('Input-inköpta varor o tjänster'!G92),'Listor_utökad spend'!I:I,0)),AC83)</f>
        <v>2.1.7. Målerientreprenader</v>
      </c>
      <c r="AE83" s="62"/>
      <c r="AF83"/>
    </row>
    <row r="84" spans="1:32" s="63" customFormat="1" ht="15.5" thickTop="1" thickBot="1">
      <c r="A84" t="str">
        <f t="shared" si="9"/>
        <v>InköpAvVarorInköptaprodukterochtjänster-utökadberäkning2.1.8Underhålltekniskutrustning</v>
      </c>
      <c r="B84" t="s">
        <v>12</v>
      </c>
      <c r="C84" t="str">
        <f>'Input-inköpta varor o tjänster'!$J$11</f>
        <v>Inköpta produkter och tjänster - utökad beräkning</v>
      </c>
      <c r="D84" t="str">
        <f>'Input-inköpta varor o tjänster'!J93</f>
        <v>2.1.8 Underhåll teknisk utrustning</v>
      </c>
      <c r="E84" t="s">
        <v>516</v>
      </c>
      <c r="F84" s="77">
        <f>'Input-inköpta varor o tjänster'!K93</f>
        <v>0</v>
      </c>
      <c r="G84" s="77">
        <f>'Input-inköpta varor o tjänster'!L93</f>
        <v>0</v>
      </c>
      <c r="H84" s="77">
        <f>'Input-inköpta varor o tjänster'!M93</f>
        <v>0</v>
      </c>
      <c r="I84" s="77">
        <f>'Input-inköpta varor o tjänster'!N93</f>
        <v>0</v>
      </c>
      <c r="J84" s="77" t="str">
        <f>'Input-inköpta varor o tjänster'!O93</f>
        <v>kg CO2e/SEK</v>
      </c>
      <c r="K84" s="77">
        <f>'Input-inköpta varor o tjänster'!P93</f>
        <v>0</v>
      </c>
      <c r="L84" s="77">
        <f>'Input-inköpta varor o tjänster'!Q93</f>
        <v>0</v>
      </c>
      <c r="M84" s="78">
        <f>'Input-inköpta varor o tjänster'!R93</f>
        <v>1.2524942033540076E-2</v>
      </c>
      <c r="N84" s="78" t="str">
        <f>IF(ISNUMBER('Input-inköpta varor o tjänster'!S93),'Input-inköpta varor o tjänster'!S93,"-")</f>
        <v>-</v>
      </c>
      <c r="O84" s="78" t="str">
        <f>IF(ISNUMBER('Input-inköpta varor o tjänster'!T93),'Input-inköpta varor o tjänster'!T93,"-")</f>
        <v>-</v>
      </c>
      <c r="P84" s="78" t="str">
        <f>IF(ISNUMBER('Input-inköpta varor o tjänster'!U93),'Input-inköpta varor o tjänster'!U93,"-")</f>
        <v>-</v>
      </c>
      <c r="Q84" s="60" t="str">
        <f t="shared" si="11"/>
        <v>-</v>
      </c>
      <c r="R84" s="60" t="str">
        <f t="shared" si="11"/>
        <v>-</v>
      </c>
      <c r="S84" s="61" t="str">
        <f t="shared" si="11"/>
        <v>-</v>
      </c>
      <c r="T84" s="72" t="str">
        <f t="shared" si="10"/>
        <v>-</v>
      </c>
      <c r="U84" s="72" t="str">
        <f t="shared" si="10"/>
        <v>-</v>
      </c>
      <c r="V84" s="72" t="str">
        <f t="shared" si="10"/>
        <v>-</v>
      </c>
      <c r="W84" s="72">
        <f t="shared" si="15"/>
        <v>0</v>
      </c>
      <c r="X84" s="72" t="str">
        <f t="shared" si="12"/>
        <v>-</v>
      </c>
      <c r="Y84" s="72" t="str">
        <f t="shared" si="13"/>
        <v>-</v>
      </c>
      <c r="Z84" s="72" t="str">
        <f t="shared" si="14"/>
        <v>-</v>
      </c>
      <c r="AA84" s="72">
        <f t="shared" si="16"/>
        <v>0</v>
      </c>
      <c r="AB84" s="60" t="str">
        <f>IFERROR(INDEX('Listor_utökad spend'!D:D,MATCH(VALUE('Input-inköpta varor o tjänster'!E93),'Listor_utökad spend'!E:E,0)),0)</f>
        <v>2 Fastighet</v>
      </c>
      <c r="AC84" s="60" t="str">
        <f>IFERROR(INDEX('Listor_utökad spend'!F:F,MATCH(('Input-inköpta varor o tjänster'!F93),'Listor_utökad spend'!G:G,0)),AB84)</f>
        <v>2.1 Bygg och fastighet</v>
      </c>
      <c r="AD84" s="60" t="str">
        <f>IFERROR(INDEX('Listor_utökad spend'!H:H,MATCH(('Input-inköpta varor o tjänster'!G93),'Listor_utökad spend'!I:I,0)),AC84)</f>
        <v>2.1.8. Underhåll teknisk utrustning</v>
      </c>
      <c r="AE84" s="62"/>
      <c r="AF84"/>
    </row>
    <row r="85" spans="1:32" s="63" customFormat="1" ht="15.5" thickTop="1" thickBot="1">
      <c r="A85" t="str">
        <f t="shared" si="9"/>
        <v>InköpAvVarorInköptaprodukterochtjänster-utökadberäkning2.1.9VVS-entreprenader</v>
      </c>
      <c r="B85" t="s">
        <v>12</v>
      </c>
      <c r="C85" t="str">
        <f>'Input-inköpta varor o tjänster'!$J$11</f>
        <v>Inköpta produkter och tjänster - utökad beräkning</v>
      </c>
      <c r="D85" t="str">
        <f>'Input-inköpta varor o tjänster'!J94</f>
        <v>2.1.9 VVS-entreprenader</v>
      </c>
      <c r="E85" t="s">
        <v>516</v>
      </c>
      <c r="F85" s="77">
        <f>'Input-inköpta varor o tjänster'!K94</f>
        <v>0</v>
      </c>
      <c r="G85" s="77">
        <f>'Input-inköpta varor o tjänster'!L94</f>
        <v>0</v>
      </c>
      <c r="H85" s="77">
        <f>'Input-inköpta varor o tjänster'!M94</f>
        <v>0</v>
      </c>
      <c r="I85" s="77">
        <f>'Input-inköpta varor o tjänster'!N94</f>
        <v>0</v>
      </c>
      <c r="J85" s="77" t="str">
        <f>'Input-inköpta varor o tjänster'!O94</f>
        <v>kg CO2e/SEK</v>
      </c>
      <c r="K85" s="77">
        <f>'Input-inköpta varor o tjänster'!P94</f>
        <v>0</v>
      </c>
      <c r="L85" s="77">
        <f>'Input-inköpta varor o tjänster'!Q94</f>
        <v>0</v>
      </c>
      <c r="M85" s="78">
        <f>'Input-inköpta varor o tjänster'!R94</f>
        <v>1.2524942033540076E-2</v>
      </c>
      <c r="N85" s="78" t="str">
        <f>IF(ISNUMBER('Input-inköpta varor o tjänster'!S94),'Input-inköpta varor o tjänster'!S94,"-")</f>
        <v>-</v>
      </c>
      <c r="O85" s="78" t="str">
        <f>IF(ISNUMBER('Input-inköpta varor o tjänster'!T94),'Input-inköpta varor o tjänster'!T94,"-")</f>
        <v>-</v>
      </c>
      <c r="P85" s="78" t="str">
        <f>IF(ISNUMBER('Input-inköpta varor o tjänster'!U94),'Input-inköpta varor o tjänster'!U94,"-")</f>
        <v>-</v>
      </c>
      <c r="Q85" s="60" t="str">
        <f t="shared" si="11"/>
        <v>-</v>
      </c>
      <c r="R85" s="60" t="str">
        <f t="shared" si="11"/>
        <v>-</v>
      </c>
      <c r="S85" s="61" t="str">
        <f t="shared" si="11"/>
        <v>-</v>
      </c>
      <c r="T85" s="72" t="str">
        <f t="shared" si="10"/>
        <v>-</v>
      </c>
      <c r="U85" s="72" t="str">
        <f t="shared" si="10"/>
        <v>-</v>
      </c>
      <c r="V85" s="72" t="str">
        <f t="shared" si="10"/>
        <v>-</v>
      </c>
      <c r="W85" s="72">
        <f t="shared" si="15"/>
        <v>0</v>
      </c>
      <c r="X85" s="72" t="str">
        <f t="shared" si="12"/>
        <v>-</v>
      </c>
      <c r="Y85" s="72" t="str">
        <f t="shared" si="13"/>
        <v>-</v>
      </c>
      <c r="Z85" s="72" t="str">
        <f t="shared" si="14"/>
        <v>-</v>
      </c>
      <c r="AA85" s="72">
        <f t="shared" si="16"/>
        <v>0</v>
      </c>
      <c r="AB85" s="60" t="str">
        <f>IFERROR(INDEX('Listor_utökad spend'!D:D,MATCH(VALUE('Input-inköpta varor o tjänster'!E94),'Listor_utökad spend'!E:E,0)),0)</f>
        <v>2 Fastighet</v>
      </c>
      <c r="AC85" s="60" t="str">
        <f>IFERROR(INDEX('Listor_utökad spend'!F:F,MATCH(('Input-inköpta varor o tjänster'!F94),'Listor_utökad spend'!G:G,0)),AB85)</f>
        <v>2.1 Bygg och fastighet</v>
      </c>
      <c r="AD85" s="60" t="str">
        <f>IFERROR(INDEX('Listor_utökad spend'!H:H,MATCH(('Input-inköpta varor o tjänster'!G94),'Listor_utökad spend'!I:I,0)),AC85)</f>
        <v>2.1.9. VVS-entreprenader</v>
      </c>
      <c r="AE85" s="62"/>
      <c r="AF85"/>
    </row>
    <row r="86" spans="1:32" s="63" customFormat="1" ht="15.5" thickTop="1" thickBot="1">
      <c r="A86" t="str">
        <f t="shared" si="9"/>
        <v>InköpAvVarorInköptaprodukterochtjänster-utökadberäkning2.1.10Järn-,Bygg-ochelhandelsvaror</v>
      </c>
      <c r="B86" t="s">
        <v>12</v>
      </c>
      <c r="C86" t="str">
        <f>'Input-inköpta varor o tjänster'!$J$11</f>
        <v>Inköpta produkter och tjänster - utökad beräkning</v>
      </c>
      <c r="D86" t="str">
        <f>'Input-inköpta varor o tjänster'!J95</f>
        <v>2.1.10 Järn-, Bygg- och elhandelsvaror</v>
      </c>
      <c r="E86" t="s">
        <v>516</v>
      </c>
      <c r="F86" s="77">
        <f>'Input-inköpta varor o tjänster'!K95</f>
        <v>0</v>
      </c>
      <c r="G86" s="77">
        <f>'Input-inköpta varor o tjänster'!L95</f>
        <v>0</v>
      </c>
      <c r="H86" s="77">
        <f>'Input-inköpta varor o tjänster'!M95</f>
        <v>0</v>
      </c>
      <c r="I86" s="77">
        <f>'Input-inköpta varor o tjänster'!N95</f>
        <v>0</v>
      </c>
      <c r="J86" s="77" t="str">
        <f>'Input-inköpta varor o tjänster'!O95</f>
        <v>kg CO2e/SEK</v>
      </c>
      <c r="K86" s="77">
        <f>'Input-inköpta varor o tjänster'!P95</f>
        <v>0</v>
      </c>
      <c r="L86" s="77">
        <f>'Input-inköpta varor o tjänster'!Q95</f>
        <v>0</v>
      </c>
      <c r="M86" s="78">
        <f>'Input-inköpta varor o tjänster'!R95</f>
        <v>5.1116625475354435E-2</v>
      </c>
      <c r="N86" s="78" t="str">
        <f>IF(ISNUMBER('Input-inköpta varor o tjänster'!S95),'Input-inköpta varor o tjänster'!S95,"-")</f>
        <v>-</v>
      </c>
      <c r="O86" s="78" t="str">
        <f>IF(ISNUMBER('Input-inköpta varor o tjänster'!T95),'Input-inköpta varor o tjänster'!T95,"-")</f>
        <v>-</v>
      </c>
      <c r="P86" s="78" t="str">
        <f>IF(ISNUMBER('Input-inköpta varor o tjänster'!U95),'Input-inköpta varor o tjänster'!U95,"-")</f>
        <v>-</v>
      </c>
      <c r="Q86" s="60" t="str">
        <f t="shared" si="11"/>
        <v>-</v>
      </c>
      <c r="R86" s="60" t="str">
        <f t="shared" si="11"/>
        <v>-</v>
      </c>
      <c r="S86" s="61" t="str">
        <f t="shared" si="11"/>
        <v>-</v>
      </c>
      <c r="T86" s="72" t="str">
        <f t="shared" si="10"/>
        <v>-</v>
      </c>
      <c r="U86" s="72" t="str">
        <f t="shared" si="10"/>
        <v>-</v>
      </c>
      <c r="V86" s="72" t="str">
        <f t="shared" si="10"/>
        <v>-</v>
      </c>
      <c r="W86" s="72">
        <f t="shared" si="15"/>
        <v>0</v>
      </c>
      <c r="X86" s="72" t="str">
        <f t="shared" si="12"/>
        <v>-</v>
      </c>
      <c r="Y86" s="72" t="str">
        <f t="shared" si="13"/>
        <v>-</v>
      </c>
      <c r="Z86" s="72" t="str">
        <f t="shared" si="14"/>
        <v>-</v>
      </c>
      <c r="AA86" s="72">
        <f t="shared" si="16"/>
        <v>0</v>
      </c>
      <c r="AB86" s="60" t="str">
        <f>IFERROR(INDEX('Listor_utökad spend'!D:D,MATCH(VALUE('Input-inköpta varor o tjänster'!E95),'Listor_utökad spend'!E:E,0)),0)</f>
        <v>2 Fastighet</v>
      </c>
      <c r="AC86" s="60" t="str">
        <f>IFERROR(INDEX('Listor_utökad spend'!F:F,MATCH(('Input-inköpta varor o tjänster'!F95),'Listor_utökad spend'!G:G,0)),AB86)</f>
        <v>2.1 Bygg och fastighet</v>
      </c>
      <c r="AD86" s="60" t="str">
        <f>IFERROR(INDEX('Listor_utökad spend'!H:H,MATCH(('Input-inköpta varor o tjänster'!G95),'Listor_utökad spend'!I:I,0)),AC86)</f>
        <v xml:space="preserve">2.1.10. Järn-, Bygg- och elhandelsvaror </v>
      </c>
      <c r="AE86" s="62"/>
      <c r="AF86"/>
    </row>
    <row r="87" spans="1:32" s="63" customFormat="1" ht="15.5" thickTop="1" thickBot="1">
      <c r="A87" t="str">
        <f t="shared" ref="A87" si="17">TRIM(SUBSTITUTE(CONCATENATE(B87,C87,D87)," ",""))</f>
        <v>InköpAvVarorInköptaprodukterochtjänster-utökadberäkning2.1.11Byggserviceochunderhållstjänster</v>
      </c>
      <c r="B87" t="s">
        <v>12</v>
      </c>
      <c r="C87" t="str">
        <f>'Input-inköpta varor o tjänster'!$J$11</f>
        <v>Inköpta produkter och tjänster - utökad beräkning</v>
      </c>
      <c r="D87" t="str">
        <f>'Input-inköpta varor o tjänster'!J96</f>
        <v>2.1.11 Byggservice och underhållstjänster</v>
      </c>
      <c r="E87" t="s">
        <v>516</v>
      </c>
      <c r="F87" s="77">
        <f>'Input-inköpta varor o tjänster'!K96</f>
        <v>0</v>
      </c>
      <c r="G87" s="77">
        <f>'Input-inköpta varor o tjänster'!L96</f>
        <v>0</v>
      </c>
      <c r="H87" s="77">
        <f>'Input-inköpta varor o tjänster'!M96</f>
        <v>0</v>
      </c>
      <c r="I87" s="77">
        <f>'Input-inköpta varor o tjänster'!N96</f>
        <v>0</v>
      </c>
      <c r="J87" s="77" t="str">
        <f>'Input-inköpta varor o tjänster'!O96</f>
        <v>kg CO2e/SEK</v>
      </c>
      <c r="K87" s="77">
        <f>'Input-inköpta varor o tjänster'!P96</f>
        <v>0</v>
      </c>
      <c r="L87" s="77">
        <f>'Input-inköpta varor o tjänster'!Q96</f>
        <v>0</v>
      </c>
      <c r="M87" s="78">
        <f>'Input-inköpta varor o tjänster'!R96</f>
        <v>1.2524942033540076E-2</v>
      </c>
      <c r="N87" s="78" t="str">
        <f>IF(ISNUMBER('Input-inköpta varor o tjänster'!S96),'Input-inköpta varor o tjänster'!S96,"-")</f>
        <v>-</v>
      </c>
      <c r="O87" s="78" t="str">
        <f>IF(ISNUMBER('Input-inköpta varor o tjänster'!T96),'Input-inköpta varor o tjänster'!T96,"-")</f>
        <v>-</v>
      </c>
      <c r="P87" s="78" t="str">
        <f>IF(ISNUMBER('Input-inköpta varor o tjänster'!U96),'Input-inköpta varor o tjänster'!U96,"-")</f>
        <v>-</v>
      </c>
      <c r="Q87" s="60" t="str">
        <f t="shared" ref="Q87" si="18">IF(OR($F87=0,$F87="Ja",$F87="Ej relevant/Har inget att rapportera",$F87="Nej"),"-",IF(ISNUMBER(N87),N87,K87))</f>
        <v>-</v>
      </c>
      <c r="R87" s="60" t="str">
        <f t="shared" ref="R87" si="19">IF(OR($F87=0,$F87="Ja",$F87="Ej relevant/Har inget att rapportera",$F87="Nej"),"-",IF(ISNUMBER(O87),O87,L87))</f>
        <v>-</v>
      </c>
      <c r="S87" s="61" t="str">
        <f t="shared" ref="S87" si="20">IF(OR($F87=0,$F87="Ja",$F87="Ej relevant/Har inget att rapportera",$F87="Nej"),"-",IF(ISNUMBER(P87),P87,M87))</f>
        <v>-</v>
      </c>
      <c r="T87" s="72" t="str">
        <f t="shared" ref="T87" si="21">IFERROR($F87*Q87,"-")</f>
        <v>-</v>
      </c>
      <c r="U87" s="72" t="str">
        <f t="shared" ref="U87" si="22">IFERROR($F87*R87,"-")</f>
        <v>-</v>
      </c>
      <c r="V87" s="72" t="str">
        <f t="shared" ref="V87" si="23">IFERROR($F87*S87,"-")</f>
        <v>-</v>
      </c>
      <c r="W87" s="72">
        <f t="shared" ref="W87" si="24">F87/10^6</f>
        <v>0</v>
      </c>
      <c r="X87" s="72" t="str">
        <f t="shared" si="12"/>
        <v>-</v>
      </c>
      <c r="Y87" s="72" t="str">
        <f t="shared" si="13"/>
        <v>-</v>
      </c>
      <c r="Z87" s="72" t="str">
        <f t="shared" si="14"/>
        <v>-</v>
      </c>
      <c r="AA87" s="72">
        <f t="shared" ref="AA87" si="25">IFERROR(SUM(X87:Z87),"-")</f>
        <v>0</v>
      </c>
      <c r="AB87" s="60" t="str">
        <f>IFERROR(INDEX('Listor_utökad spend'!D:D,MATCH(VALUE('Input-inköpta varor o tjänster'!E96),'Listor_utökad spend'!E:E,0)),0)</f>
        <v>2 Fastighet</v>
      </c>
      <c r="AC87" s="60" t="str">
        <f>IFERROR(INDEX('Listor_utökad spend'!F:F,MATCH(('Input-inköpta varor o tjänster'!F96),'Listor_utökad spend'!G:G,0)),AB87)</f>
        <v>2.1 Bygg och fastighet</v>
      </c>
      <c r="AD87" s="60" t="str">
        <f>IFERROR(INDEX('Listor_utökad spend'!H:H,MATCH(('Input-inköpta varor o tjänster'!G96),'Listor_utökad spend'!I:I,0)),AC87)</f>
        <v>2.1.11. Byggservice och underhållstjänster</v>
      </c>
      <c r="AE87" s="62"/>
      <c r="AF87"/>
    </row>
    <row r="88" spans="1:32" s="63" customFormat="1" ht="15.5" thickTop="1" thickBot="1">
      <c r="A88" t="str">
        <f t="shared" si="9"/>
        <v>InköpAvVarorInköptaprodukterochtjänster-utökadberäkning2.1.98Övrigaentreprenader</v>
      </c>
      <c r="B88" t="s">
        <v>12</v>
      </c>
      <c r="C88" t="str">
        <f>'Input-inköpta varor o tjänster'!$J$11</f>
        <v>Inköpta produkter och tjänster - utökad beräkning</v>
      </c>
      <c r="D88" t="str">
        <f>'Input-inköpta varor o tjänster'!J97</f>
        <v>2.1.98 Övriga entreprenader</v>
      </c>
      <c r="E88" t="s">
        <v>516</v>
      </c>
      <c r="F88" s="77">
        <f>'Input-inköpta varor o tjänster'!K97</f>
        <v>0</v>
      </c>
      <c r="G88" s="77">
        <f>'Input-inköpta varor o tjänster'!L97</f>
        <v>0</v>
      </c>
      <c r="H88" s="77">
        <f>'Input-inköpta varor o tjänster'!M97</f>
        <v>0</v>
      </c>
      <c r="I88" s="77">
        <f>'Input-inköpta varor o tjänster'!N97</f>
        <v>0</v>
      </c>
      <c r="J88" s="77" t="str">
        <f>'Input-inköpta varor o tjänster'!O97</f>
        <v>kg CO2e/SEK</v>
      </c>
      <c r="K88" s="77">
        <f>'Input-inköpta varor o tjänster'!P97</f>
        <v>0</v>
      </c>
      <c r="L88" s="77">
        <f>'Input-inköpta varor o tjänster'!Q97</f>
        <v>0</v>
      </c>
      <c r="M88" s="78">
        <f>'Input-inköpta varor o tjänster'!R97</f>
        <v>1.2524942033540076E-2</v>
      </c>
      <c r="N88" s="78" t="str">
        <f>IF(ISNUMBER('Input-inköpta varor o tjänster'!S97),'Input-inköpta varor o tjänster'!S97,"-")</f>
        <v>-</v>
      </c>
      <c r="O88" s="78" t="str">
        <f>IF(ISNUMBER('Input-inköpta varor o tjänster'!T97),'Input-inköpta varor o tjänster'!T97,"-")</f>
        <v>-</v>
      </c>
      <c r="P88" s="78" t="str">
        <f>IF(ISNUMBER('Input-inköpta varor o tjänster'!U97),'Input-inköpta varor o tjänster'!U97,"-")</f>
        <v>-</v>
      </c>
      <c r="Q88" s="60" t="str">
        <f t="shared" si="11"/>
        <v>-</v>
      </c>
      <c r="R88" s="60" t="str">
        <f t="shared" si="11"/>
        <v>-</v>
      </c>
      <c r="S88" s="61" t="str">
        <f t="shared" si="11"/>
        <v>-</v>
      </c>
      <c r="T88" s="72" t="str">
        <f t="shared" si="10"/>
        <v>-</v>
      </c>
      <c r="U88" s="72" t="str">
        <f t="shared" si="10"/>
        <v>-</v>
      </c>
      <c r="V88" s="72" t="str">
        <f t="shared" si="10"/>
        <v>-</v>
      </c>
      <c r="W88" s="72">
        <f t="shared" si="15"/>
        <v>0</v>
      </c>
      <c r="X88" s="72" t="str">
        <f t="shared" si="12"/>
        <v>-</v>
      </c>
      <c r="Y88" s="72" t="str">
        <f t="shared" si="13"/>
        <v>-</v>
      </c>
      <c r="Z88" s="72" t="str">
        <f t="shared" si="14"/>
        <v>-</v>
      </c>
      <c r="AA88" s="72">
        <f t="shared" si="16"/>
        <v>0</v>
      </c>
      <c r="AB88" s="60" t="str">
        <f>IFERROR(INDEX('Listor_utökad spend'!D:D,MATCH(VALUE('Input-inköpta varor o tjänster'!E97),'Listor_utökad spend'!E:E,0)),0)</f>
        <v>2 Fastighet</v>
      </c>
      <c r="AC88" s="60" t="str">
        <f>IFERROR(INDEX('Listor_utökad spend'!F:F,MATCH(('Input-inköpta varor o tjänster'!F97),'Listor_utökad spend'!G:G,0)),AB88)</f>
        <v>2.1 Bygg och fastighet</v>
      </c>
      <c r="AD88" s="60" t="str">
        <f>IFERROR(INDEX('Listor_utökad spend'!H:H,MATCH(('Input-inköpta varor o tjänster'!G97),'Listor_utökad spend'!I:I,0)),AC88)</f>
        <v>2.1.98. Övriga entreprenader</v>
      </c>
      <c r="AE88" s="62"/>
      <c r="AF88"/>
    </row>
    <row r="89" spans="1:32" s="63" customFormat="1" ht="15.5" thickTop="1" thickBot="1">
      <c r="A89" t="str">
        <f t="shared" si="9"/>
        <v>InköpAvVarorInköptaprodukterochtjänster-utökadberäkning2.1.99Övrigtbyggochfastighet</v>
      </c>
      <c r="B89" t="s">
        <v>12</v>
      </c>
      <c r="C89" t="str">
        <f>'Input-inköpta varor o tjänster'!$J$11</f>
        <v>Inköpta produkter och tjänster - utökad beräkning</v>
      </c>
      <c r="D89" t="str">
        <f>'Input-inköpta varor o tjänster'!J98</f>
        <v>2.1.99 Övrigt bygg och fastighet</v>
      </c>
      <c r="E89" t="s">
        <v>516</v>
      </c>
      <c r="F89" s="77">
        <f>'Input-inköpta varor o tjänster'!K98</f>
        <v>0</v>
      </c>
      <c r="G89" s="77">
        <f>'Input-inköpta varor o tjänster'!L98</f>
        <v>0</v>
      </c>
      <c r="H89" s="77">
        <f>'Input-inköpta varor o tjänster'!M98</f>
        <v>0</v>
      </c>
      <c r="I89" s="77">
        <f>'Input-inköpta varor o tjänster'!N98</f>
        <v>0</v>
      </c>
      <c r="J89" s="77" t="str">
        <f>'Input-inköpta varor o tjänster'!O98</f>
        <v>kg CO2e/SEK</v>
      </c>
      <c r="K89" s="77">
        <f>'Input-inköpta varor o tjänster'!P98</f>
        <v>0</v>
      </c>
      <c r="L89" s="77">
        <f>'Input-inköpta varor o tjänster'!Q98</f>
        <v>0</v>
      </c>
      <c r="M89" s="78">
        <f>'Input-inköpta varor o tjänster'!R98</f>
        <v>9.655389056454286E-3</v>
      </c>
      <c r="N89" s="78" t="str">
        <f>IF(ISNUMBER('Input-inköpta varor o tjänster'!S98),'Input-inköpta varor o tjänster'!S98,"-")</f>
        <v>-</v>
      </c>
      <c r="O89" s="78" t="str">
        <f>IF(ISNUMBER('Input-inköpta varor o tjänster'!T98),'Input-inköpta varor o tjänster'!T98,"-")</f>
        <v>-</v>
      </c>
      <c r="P89" s="78" t="str">
        <f>IF(ISNUMBER('Input-inköpta varor o tjänster'!U98),'Input-inköpta varor o tjänster'!U98,"-")</f>
        <v>-</v>
      </c>
      <c r="Q89" s="60" t="str">
        <f t="shared" si="11"/>
        <v>-</v>
      </c>
      <c r="R89" s="60" t="str">
        <f t="shared" si="11"/>
        <v>-</v>
      </c>
      <c r="S89" s="61" t="str">
        <f t="shared" si="11"/>
        <v>-</v>
      </c>
      <c r="T89" s="72" t="str">
        <f t="shared" si="10"/>
        <v>-</v>
      </c>
      <c r="U89" s="72" t="str">
        <f t="shared" si="10"/>
        <v>-</v>
      </c>
      <c r="V89" s="72" t="str">
        <f t="shared" si="10"/>
        <v>-</v>
      </c>
      <c r="W89" s="72">
        <f t="shared" si="15"/>
        <v>0</v>
      </c>
      <c r="X89" s="72" t="str">
        <f t="shared" si="12"/>
        <v>-</v>
      </c>
      <c r="Y89" s="72" t="str">
        <f t="shared" si="13"/>
        <v>-</v>
      </c>
      <c r="Z89" s="72" t="str">
        <f t="shared" si="14"/>
        <v>-</v>
      </c>
      <c r="AA89" s="72">
        <f t="shared" si="16"/>
        <v>0</v>
      </c>
      <c r="AB89" s="60" t="str">
        <f>IFERROR(INDEX('Listor_utökad spend'!D:D,MATCH(VALUE('Input-inköpta varor o tjänster'!E98),'Listor_utökad spend'!E:E,0)),0)</f>
        <v>2 Fastighet</v>
      </c>
      <c r="AC89" s="60" t="str">
        <f>IFERROR(INDEX('Listor_utökad spend'!F:F,MATCH(('Input-inköpta varor o tjänster'!F98),'Listor_utökad spend'!G:G,0)),AB89)</f>
        <v>2.1 Bygg och fastighet</v>
      </c>
      <c r="AD89" s="60" t="str">
        <f>IFERROR(INDEX('Listor_utökad spend'!H:H,MATCH(('Input-inköpta varor o tjänster'!G98),'Listor_utökad spend'!I:I,0)),AC89)</f>
        <v>2.1.99. Övrigt bygg och fastighet</v>
      </c>
      <c r="AE89" s="62"/>
      <c r="AF89"/>
    </row>
    <row r="90" spans="1:32" s="63" customFormat="1" ht="15.5" thickTop="1" thickBot="1">
      <c r="A90" t="str">
        <f t="shared" si="9"/>
        <v>InköpAvVarorInköptaprodukterochtjänster-utökadberäkning2.2Energi</v>
      </c>
      <c r="B90" t="s">
        <v>12</v>
      </c>
      <c r="C90" t="str">
        <f>'Input-inköpta varor o tjänster'!$J$11</f>
        <v>Inköpta produkter och tjänster - utökad beräkning</v>
      </c>
      <c r="D90" t="str">
        <f>'Input-inköpta varor o tjänster'!J99</f>
        <v>2.2 Energi</v>
      </c>
      <c r="E90" t="s">
        <v>516</v>
      </c>
      <c r="F90" s="77">
        <f>'Input-inköpta varor o tjänster'!K99</f>
        <v>0</v>
      </c>
      <c r="G90" s="77">
        <f>'Input-inköpta varor o tjänster'!L99</f>
        <v>0</v>
      </c>
      <c r="H90" s="77">
        <f>'Input-inköpta varor o tjänster'!M99</f>
        <v>0</v>
      </c>
      <c r="I90" s="77">
        <f>'Input-inköpta varor o tjänster'!N99</f>
        <v>0</v>
      </c>
      <c r="J90" s="77" t="str">
        <f>'Input-inköpta varor o tjänster'!O99</f>
        <v>kg CO2e/SEK</v>
      </c>
      <c r="K90" s="77">
        <f>'Input-inköpta varor o tjänster'!P99</f>
        <v>0</v>
      </c>
      <c r="L90" s="77">
        <f>'Input-inköpta varor o tjänster'!Q99</f>
        <v>0</v>
      </c>
      <c r="M90" s="78">
        <f>'Input-inköpta varor o tjänster'!R99</f>
        <v>0.10693784666291777</v>
      </c>
      <c r="N90" s="78" t="str">
        <f>IF(ISNUMBER('Input-inköpta varor o tjänster'!S99),'Input-inköpta varor o tjänster'!S99,"-")</f>
        <v>-</v>
      </c>
      <c r="O90" s="78" t="str">
        <f>IF(ISNUMBER('Input-inköpta varor o tjänster'!T99),'Input-inköpta varor o tjänster'!T99,"-")</f>
        <v>-</v>
      </c>
      <c r="P90" s="78" t="str">
        <f>IF(ISNUMBER('Input-inköpta varor o tjänster'!U99),'Input-inköpta varor o tjänster'!U99,"-")</f>
        <v>-</v>
      </c>
      <c r="Q90" s="60" t="str">
        <f t="shared" si="11"/>
        <v>-</v>
      </c>
      <c r="R90" s="60" t="str">
        <f t="shared" si="11"/>
        <v>-</v>
      </c>
      <c r="S90" s="61" t="str">
        <f t="shared" si="11"/>
        <v>-</v>
      </c>
      <c r="T90" s="72" t="str">
        <f t="shared" si="10"/>
        <v>-</v>
      </c>
      <c r="U90" s="72" t="str">
        <f t="shared" si="10"/>
        <v>-</v>
      </c>
      <c r="V90" s="72" t="str">
        <f t="shared" si="10"/>
        <v>-</v>
      </c>
      <c r="W90" s="72">
        <f t="shared" si="15"/>
        <v>0</v>
      </c>
      <c r="X90" s="72" t="str">
        <f t="shared" si="12"/>
        <v>-</v>
      </c>
      <c r="Y90" s="72" t="str">
        <f t="shared" si="13"/>
        <v>-</v>
      </c>
      <c r="Z90" s="72" t="str">
        <f t="shared" si="14"/>
        <v>-</v>
      </c>
      <c r="AA90" s="72">
        <f t="shared" si="16"/>
        <v>0</v>
      </c>
      <c r="AB90" s="60" t="str">
        <f>IFERROR(INDEX('Listor_utökad spend'!D:D,MATCH(VALUE('Input-inköpta varor o tjänster'!E99),'Listor_utökad spend'!E:E,0)),0)</f>
        <v>2 Fastighet</v>
      </c>
      <c r="AC90" s="60" t="str">
        <f>IFERROR(INDEX('Listor_utökad spend'!F:F,MATCH(('Input-inköpta varor o tjänster'!F99),'Listor_utökad spend'!G:G,0)),AB90)</f>
        <v>2.2 Energi</v>
      </c>
      <c r="AD90" s="60" t="str">
        <f>IFERROR(INDEX('Listor_utökad spend'!H:H,MATCH(('Input-inköpta varor o tjänster'!G99),'Listor_utökad spend'!I:I,0)),AC90)</f>
        <v>2.2 Energi</v>
      </c>
      <c r="AE90" s="62"/>
      <c r="AF90"/>
    </row>
    <row r="91" spans="1:32" s="63" customFormat="1" ht="15.5" thickTop="1" thickBot="1">
      <c r="A91" t="str">
        <f t="shared" si="9"/>
        <v>InköpAvVarorInköptaprodukterochtjänster-utökadberäkning2.2.1Elektricitet</v>
      </c>
      <c r="B91" t="s">
        <v>12</v>
      </c>
      <c r="C91" t="str">
        <f>'Input-inköpta varor o tjänster'!$J$11</f>
        <v>Inköpta produkter och tjänster - utökad beräkning</v>
      </c>
      <c r="D91" t="str">
        <f>'Input-inköpta varor o tjänster'!J100</f>
        <v>2.2.1 Elektricitet</v>
      </c>
      <c r="E91" t="s">
        <v>516</v>
      </c>
      <c r="F91" s="77">
        <f>'Input-inköpta varor o tjänster'!K100</f>
        <v>0</v>
      </c>
      <c r="G91" s="77">
        <f>'Input-inköpta varor o tjänster'!L100</f>
        <v>0</v>
      </c>
      <c r="H91" s="77">
        <f>'Input-inköpta varor o tjänster'!M100</f>
        <v>0</v>
      </c>
      <c r="I91" s="77">
        <f>'Input-inköpta varor o tjänster'!N100</f>
        <v>0</v>
      </c>
      <c r="J91" s="77" t="str">
        <f>'Input-inköpta varor o tjänster'!O100</f>
        <v>kg CO2e/SEK</v>
      </c>
      <c r="K91" s="77">
        <f>'Input-inköpta varor o tjänster'!P100</f>
        <v>0</v>
      </c>
      <c r="L91" s="77">
        <f>'Input-inköpta varor o tjänster'!Q100</f>
        <v>0</v>
      </c>
      <c r="M91" s="78">
        <f>'Input-inköpta varor o tjänster'!R100</f>
        <v>7.2283776847869616E-2</v>
      </c>
      <c r="N91" s="78" t="str">
        <f>IF(ISNUMBER('Input-inköpta varor o tjänster'!S100),'Input-inköpta varor o tjänster'!S100,"-")</f>
        <v>-</v>
      </c>
      <c r="O91" s="78" t="str">
        <f>IF(ISNUMBER('Input-inköpta varor o tjänster'!T100),'Input-inköpta varor o tjänster'!T100,"-")</f>
        <v>-</v>
      </c>
      <c r="P91" s="78" t="str">
        <f>IF(ISNUMBER('Input-inköpta varor o tjänster'!U100),'Input-inköpta varor o tjänster'!U100,"-")</f>
        <v>-</v>
      </c>
      <c r="Q91" s="60" t="str">
        <f t="shared" si="11"/>
        <v>-</v>
      </c>
      <c r="R91" s="60" t="str">
        <f t="shared" si="11"/>
        <v>-</v>
      </c>
      <c r="S91" s="61" t="str">
        <f t="shared" si="11"/>
        <v>-</v>
      </c>
      <c r="T91" s="72" t="str">
        <f t="shared" si="10"/>
        <v>-</v>
      </c>
      <c r="U91" s="72" t="str">
        <f t="shared" si="10"/>
        <v>-</v>
      </c>
      <c r="V91" s="72" t="str">
        <f t="shared" si="10"/>
        <v>-</v>
      </c>
      <c r="W91" s="72">
        <f t="shared" si="15"/>
        <v>0</v>
      </c>
      <c r="X91" s="72" t="str">
        <f t="shared" si="12"/>
        <v>-</v>
      </c>
      <c r="Y91" s="72" t="str">
        <f t="shared" si="13"/>
        <v>-</v>
      </c>
      <c r="Z91" s="72" t="str">
        <f t="shared" si="14"/>
        <v>-</v>
      </c>
      <c r="AA91" s="72">
        <f t="shared" si="16"/>
        <v>0</v>
      </c>
      <c r="AB91" s="60" t="str">
        <f>IFERROR(INDEX('Listor_utökad spend'!D:D,MATCH(VALUE('Input-inköpta varor o tjänster'!E100),'Listor_utökad spend'!E:E,0)),0)</f>
        <v>2 Fastighet</v>
      </c>
      <c r="AC91" s="60" t="str">
        <f>IFERROR(INDEX('Listor_utökad spend'!F:F,MATCH(('Input-inköpta varor o tjänster'!F100),'Listor_utökad spend'!G:G,0)),AB91)</f>
        <v>2.2 Energi</v>
      </c>
      <c r="AD91" s="60" t="str">
        <f>IFERROR(INDEX('Listor_utökad spend'!H:H,MATCH(('Input-inköpta varor o tjänster'!G100),'Listor_utökad spend'!I:I,0)),AC91)</f>
        <v>2.2.1. Elektricitet</v>
      </c>
      <c r="AE91" s="62"/>
      <c r="AF91"/>
    </row>
    <row r="92" spans="1:32" s="63" customFormat="1" ht="15.5" thickTop="1" thickBot="1">
      <c r="A92" t="str">
        <f t="shared" si="9"/>
        <v>InköpAvVarorInköptaprodukterochtjänster-utökadberäkning2.2.2Energidistribution</v>
      </c>
      <c r="B92" t="s">
        <v>12</v>
      </c>
      <c r="C92" t="str">
        <f>'Input-inköpta varor o tjänster'!$J$11</f>
        <v>Inköpta produkter och tjänster - utökad beräkning</v>
      </c>
      <c r="D92" t="str">
        <f>'Input-inköpta varor o tjänster'!J101</f>
        <v>2.2.2 Energidistribution</v>
      </c>
      <c r="E92" t="s">
        <v>516</v>
      </c>
      <c r="F92" s="77">
        <f>'Input-inköpta varor o tjänster'!K101</f>
        <v>0</v>
      </c>
      <c r="G92" s="77">
        <f>'Input-inköpta varor o tjänster'!L101</f>
        <v>0</v>
      </c>
      <c r="H92" s="77">
        <f>'Input-inköpta varor o tjänster'!M101</f>
        <v>0</v>
      </c>
      <c r="I92" s="77">
        <f>'Input-inköpta varor o tjänster'!N101</f>
        <v>0</v>
      </c>
      <c r="J92" s="77" t="str">
        <f>'Input-inköpta varor o tjänster'!O101</f>
        <v>kg CO2e/SEK</v>
      </c>
      <c r="K92" s="77">
        <f>'Input-inköpta varor o tjänster'!P101</f>
        <v>0</v>
      </c>
      <c r="L92" s="77">
        <f>'Input-inköpta varor o tjänster'!Q101</f>
        <v>0</v>
      </c>
      <c r="M92" s="78">
        <f>'Input-inköpta varor o tjänster'!R101</f>
        <v>6.7789532656102845E-3</v>
      </c>
      <c r="N92" s="78" t="str">
        <f>IF(ISNUMBER('Input-inköpta varor o tjänster'!S101),'Input-inköpta varor o tjänster'!S101,"-")</f>
        <v>-</v>
      </c>
      <c r="O92" s="78" t="str">
        <f>IF(ISNUMBER('Input-inköpta varor o tjänster'!T101),'Input-inköpta varor o tjänster'!T101,"-")</f>
        <v>-</v>
      </c>
      <c r="P92" s="78" t="str">
        <f>IF(ISNUMBER('Input-inköpta varor o tjänster'!U101),'Input-inköpta varor o tjänster'!U101,"-")</f>
        <v>-</v>
      </c>
      <c r="Q92" s="60" t="str">
        <f t="shared" si="11"/>
        <v>-</v>
      </c>
      <c r="R92" s="60" t="str">
        <f t="shared" si="11"/>
        <v>-</v>
      </c>
      <c r="S92" s="61" t="str">
        <f t="shared" si="11"/>
        <v>-</v>
      </c>
      <c r="T92" s="72" t="str">
        <f t="shared" si="10"/>
        <v>-</v>
      </c>
      <c r="U92" s="72" t="str">
        <f t="shared" si="10"/>
        <v>-</v>
      </c>
      <c r="V92" s="72" t="str">
        <f t="shared" si="10"/>
        <v>-</v>
      </c>
      <c r="W92" s="72">
        <f t="shared" si="15"/>
        <v>0</v>
      </c>
      <c r="X92" s="72" t="str">
        <f t="shared" si="12"/>
        <v>-</v>
      </c>
      <c r="Y92" s="72" t="str">
        <f t="shared" si="13"/>
        <v>-</v>
      </c>
      <c r="Z92" s="72" t="str">
        <f t="shared" si="14"/>
        <v>-</v>
      </c>
      <c r="AA92" s="72">
        <f t="shared" si="16"/>
        <v>0</v>
      </c>
      <c r="AB92" s="60" t="str">
        <f>IFERROR(INDEX('Listor_utökad spend'!D:D,MATCH(VALUE('Input-inköpta varor o tjänster'!E101),'Listor_utökad spend'!E:E,0)),0)</f>
        <v>2 Fastighet</v>
      </c>
      <c r="AC92" s="60" t="str">
        <f>IFERROR(INDEX('Listor_utökad spend'!F:F,MATCH(('Input-inköpta varor o tjänster'!F101),'Listor_utökad spend'!G:G,0)),AB92)</f>
        <v>2.2 Energi</v>
      </c>
      <c r="AD92" s="60" t="str">
        <f>IFERROR(INDEX('Listor_utökad spend'!H:H,MATCH(('Input-inköpta varor o tjänster'!G101),'Listor_utökad spend'!I:I,0)),AC92)</f>
        <v>2.2.2. Energidistribution</v>
      </c>
      <c r="AE92" s="62"/>
      <c r="AF92"/>
    </row>
    <row r="93" spans="1:32" s="63" customFormat="1" ht="15.5" thickTop="1" thickBot="1">
      <c r="A93" t="str">
        <f t="shared" si="9"/>
        <v>InköpAvVarorInköptaprodukterochtjänster-utökadberäkning2.2.3Gas</v>
      </c>
      <c r="B93" t="s">
        <v>12</v>
      </c>
      <c r="C93" t="str">
        <f>'Input-inköpta varor o tjänster'!$J$11</f>
        <v>Inköpta produkter och tjänster - utökad beräkning</v>
      </c>
      <c r="D93" t="str">
        <f>'Input-inköpta varor o tjänster'!J102</f>
        <v>2.2.3 Gas</v>
      </c>
      <c r="E93" t="s">
        <v>516</v>
      </c>
      <c r="F93" s="77">
        <f>'Input-inköpta varor o tjänster'!K102</f>
        <v>0</v>
      </c>
      <c r="G93" s="77">
        <f>'Input-inköpta varor o tjänster'!L102</f>
        <v>0</v>
      </c>
      <c r="H93" s="77">
        <f>'Input-inköpta varor o tjänster'!M102</f>
        <v>0</v>
      </c>
      <c r="I93" s="77">
        <f>'Input-inköpta varor o tjänster'!N102</f>
        <v>0</v>
      </c>
      <c r="J93" s="77" t="str">
        <f>'Input-inköpta varor o tjänster'!O102</f>
        <v>kg CO2e/SEK</v>
      </c>
      <c r="K93" s="77">
        <f>'Input-inköpta varor o tjänster'!P102</f>
        <v>0</v>
      </c>
      <c r="L93" s="77">
        <f>'Input-inköpta varor o tjänster'!Q102</f>
        <v>0</v>
      </c>
      <c r="M93" s="78">
        <f>'Input-inköpta varor o tjänster'!R102</f>
        <v>3.9180671495156243E-2</v>
      </c>
      <c r="N93" s="78" t="str">
        <f>IF(ISNUMBER('Input-inköpta varor o tjänster'!S102),'Input-inköpta varor o tjänster'!S102,"-")</f>
        <v>-</v>
      </c>
      <c r="O93" s="78" t="str">
        <f>IF(ISNUMBER('Input-inköpta varor o tjänster'!T102),'Input-inköpta varor o tjänster'!T102,"-")</f>
        <v>-</v>
      </c>
      <c r="P93" s="78" t="str">
        <f>IF(ISNUMBER('Input-inköpta varor o tjänster'!U102),'Input-inköpta varor o tjänster'!U102,"-")</f>
        <v>-</v>
      </c>
      <c r="Q93" s="60" t="str">
        <f t="shared" si="11"/>
        <v>-</v>
      </c>
      <c r="R93" s="60" t="str">
        <f t="shared" si="11"/>
        <v>-</v>
      </c>
      <c r="S93" s="61" t="str">
        <f t="shared" si="11"/>
        <v>-</v>
      </c>
      <c r="T93" s="72" t="str">
        <f t="shared" si="10"/>
        <v>-</v>
      </c>
      <c r="U93" s="72" t="str">
        <f t="shared" si="10"/>
        <v>-</v>
      </c>
      <c r="V93" s="72" t="str">
        <f t="shared" si="10"/>
        <v>-</v>
      </c>
      <c r="W93" s="72">
        <f t="shared" si="15"/>
        <v>0</v>
      </c>
      <c r="X93" s="72" t="str">
        <f t="shared" si="12"/>
        <v>-</v>
      </c>
      <c r="Y93" s="72" t="str">
        <f t="shared" si="13"/>
        <v>-</v>
      </c>
      <c r="Z93" s="72" t="str">
        <f t="shared" si="14"/>
        <v>-</v>
      </c>
      <c r="AA93" s="72">
        <f t="shared" si="16"/>
        <v>0</v>
      </c>
      <c r="AB93" s="60" t="str">
        <f>IFERROR(INDEX('Listor_utökad spend'!D:D,MATCH(VALUE('Input-inköpta varor o tjänster'!E102),'Listor_utökad spend'!E:E,0)),0)</f>
        <v>2 Fastighet</v>
      </c>
      <c r="AC93" s="60" t="str">
        <f>IFERROR(INDEX('Listor_utökad spend'!F:F,MATCH(('Input-inköpta varor o tjänster'!F102),'Listor_utökad spend'!G:G,0)),AB93)</f>
        <v>2.2 Energi</v>
      </c>
      <c r="AD93" s="60" t="str">
        <f>IFERROR(INDEX('Listor_utökad spend'!H:H,MATCH(('Input-inköpta varor o tjänster'!G102),'Listor_utökad spend'!I:I,0)),AC93)</f>
        <v>2.2.3. Gas</v>
      </c>
      <c r="AE93" s="62"/>
      <c r="AF93"/>
    </row>
    <row r="94" spans="1:32" s="63" customFormat="1" ht="15.5" thickTop="1" thickBot="1">
      <c r="A94" t="str">
        <f t="shared" si="9"/>
        <v>InköpAvVarorInköptaprodukterochtjänster-utökadberäkning2.2.4Olja</v>
      </c>
      <c r="B94" t="s">
        <v>12</v>
      </c>
      <c r="C94" t="str">
        <f>'Input-inköpta varor o tjänster'!$J$11</f>
        <v>Inköpta produkter och tjänster - utökad beräkning</v>
      </c>
      <c r="D94" t="str">
        <f>'Input-inköpta varor o tjänster'!J103</f>
        <v>2.2.4 Olja</v>
      </c>
      <c r="E94" t="s">
        <v>516</v>
      </c>
      <c r="F94" s="77">
        <f>'Input-inköpta varor o tjänster'!K103</f>
        <v>0</v>
      </c>
      <c r="G94" s="77">
        <f>'Input-inköpta varor o tjänster'!L103</f>
        <v>0</v>
      </c>
      <c r="H94" s="77">
        <f>'Input-inköpta varor o tjänster'!M103</f>
        <v>0</v>
      </c>
      <c r="I94" s="77">
        <f>'Input-inköpta varor o tjänster'!N103</f>
        <v>0</v>
      </c>
      <c r="J94" s="77" t="str">
        <f>'Input-inköpta varor o tjänster'!O103</f>
        <v>kg CO2e/SEK</v>
      </c>
      <c r="K94" s="77">
        <f>'Input-inköpta varor o tjänster'!P103</f>
        <v>0</v>
      </c>
      <c r="L94" s="77">
        <f>'Input-inköpta varor o tjänster'!Q103</f>
        <v>0</v>
      </c>
      <c r="M94" s="78">
        <f>'Input-inköpta varor o tjänster'!R103</f>
        <v>0.47475599026252258</v>
      </c>
      <c r="N94" s="78" t="str">
        <f>IF(ISNUMBER('Input-inköpta varor o tjänster'!S103),'Input-inköpta varor o tjänster'!S103,"-")</f>
        <v>-</v>
      </c>
      <c r="O94" s="78" t="str">
        <f>IF(ISNUMBER('Input-inköpta varor o tjänster'!T103),'Input-inköpta varor o tjänster'!T103,"-")</f>
        <v>-</v>
      </c>
      <c r="P94" s="78" t="str">
        <f>IF(ISNUMBER('Input-inköpta varor o tjänster'!U103),'Input-inköpta varor o tjänster'!U103,"-")</f>
        <v>-</v>
      </c>
      <c r="Q94" s="60" t="str">
        <f t="shared" si="11"/>
        <v>-</v>
      </c>
      <c r="R94" s="60" t="str">
        <f t="shared" si="11"/>
        <v>-</v>
      </c>
      <c r="S94" s="61" t="str">
        <f t="shared" si="11"/>
        <v>-</v>
      </c>
      <c r="T94" s="72" t="str">
        <f t="shared" si="10"/>
        <v>-</v>
      </c>
      <c r="U94" s="72" t="str">
        <f t="shared" si="10"/>
        <v>-</v>
      </c>
      <c r="V94" s="72" t="str">
        <f t="shared" si="10"/>
        <v>-</v>
      </c>
      <c r="W94" s="72">
        <f t="shared" si="15"/>
        <v>0</v>
      </c>
      <c r="X94" s="72" t="str">
        <f t="shared" si="12"/>
        <v>-</v>
      </c>
      <c r="Y94" s="72" t="str">
        <f t="shared" si="13"/>
        <v>-</v>
      </c>
      <c r="Z94" s="72" t="str">
        <f t="shared" si="14"/>
        <v>-</v>
      </c>
      <c r="AA94" s="72">
        <f t="shared" si="16"/>
        <v>0</v>
      </c>
      <c r="AB94" s="60" t="str">
        <f>IFERROR(INDEX('Listor_utökad spend'!D:D,MATCH(VALUE('Input-inköpta varor o tjänster'!E103),'Listor_utökad spend'!E:E,0)),0)</f>
        <v>2 Fastighet</v>
      </c>
      <c r="AC94" s="60" t="str">
        <f>IFERROR(INDEX('Listor_utökad spend'!F:F,MATCH(('Input-inköpta varor o tjänster'!F103),'Listor_utökad spend'!G:G,0)),AB94)</f>
        <v>2.2 Energi</v>
      </c>
      <c r="AD94" s="60" t="str">
        <f>IFERROR(INDEX('Listor_utökad spend'!H:H,MATCH(('Input-inköpta varor o tjänster'!G103),'Listor_utökad spend'!I:I,0)),AC94)</f>
        <v>2.2.4. Olja</v>
      </c>
      <c r="AE94" s="62"/>
      <c r="AF94"/>
    </row>
    <row r="95" spans="1:32" s="63" customFormat="1" ht="15.5" thickTop="1" thickBot="1">
      <c r="A95" t="str">
        <f t="shared" ref="A95:A156" si="26">TRIM(SUBSTITUTE(CONCATENATE(B95,C95,D95)," ",""))</f>
        <v>InköpAvVarorInköptaprodukterochtjänster-utökadberäkning2.2.5Vattenochavlopp</v>
      </c>
      <c r="B95" t="s">
        <v>12</v>
      </c>
      <c r="C95" t="str">
        <f>'Input-inköpta varor o tjänster'!$J$11</f>
        <v>Inköpta produkter och tjänster - utökad beräkning</v>
      </c>
      <c r="D95" t="str">
        <f>'Input-inköpta varor o tjänster'!J104</f>
        <v>2.2.5 Vatten och avlopp</v>
      </c>
      <c r="E95" t="s">
        <v>516</v>
      </c>
      <c r="F95" s="77">
        <f>'Input-inköpta varor o tjänster'!K104</f>
        <v>0</v>
      </c>
      <c r="G95" s="77">
        <f>'Input-inköpta varor o tjänster'!L104</f>
        <v>0</v>
      </c>
      <c r="H95" s="77">
        <f>'Input-inköpta varor o tjänster'!M104</f>
        <v>0</v>
      </c>
      <c r="I95" s="77">
        <f>'Input-inköpta varor o tjänster'!N104</f>
        <v>0</v>
      </c>
      <c r="J95" s="77" t="str">
        <f>'Input-inköpta varor o tjänster'!O104</f>
        <v>kg CO2e/SEK</v>
      </c>
      <c r="K95" s="77">
        <f>'Input-inköpta varor o tjänster'!P104</f>
        <v>0</v>
      </c>
      <c r="L95" s="77">
        <f>'Input-inköpta varor o tjänster'!Q104</f>
        <v>0</v>
      </c>
      <c r="M95" s="78">
        <f>'Input-inköpta varor o tjänster'!R104</f>
        <v>2.2821298500398421E-2</v>
      </c>
      <c r="N95" s="78" t="str">
        <f>IF(ISNUMBER('Input-inköpta varor o tjänster'!S104),'Input-inköpta varor o tjänster'!S104,"-")</f>
        <v>-</v>
      </c>
      <c r="O95" s="78" t="str">
        <f>IF(ISNUMBER('Input-inköpta varor o tjänster'!T104),'Input-inköpta varor o tjänster'!T104,"-")</f>
        <v>-</v>
      </c>
      <c r="P95" s="78" t="str">
        <f>IF(ISNUMBER('Input-inköpta varor o tjänster'!U104),'Input-inköpta varor o tjänster'!U104,"-")</f>
        <v>-</v>
      </c>
      <c r="Q95" s="60" t="str">
        <f t="shared" si="11"/>
        <v>-</v>
      </c>
      <c r="R95" s="60" t="str">
        <f t="shared" si="11"/>
        <v>-</v>
      </c>
      <c r="S95" s="61" t="str">
        <f t="shared" si="11"/>
        <v>-</v>
      </c>
      <c r="T95" s="72" t="str">
        <f t="shared" si="10"/>
        <v>-</v>
      </c>
      <c r="U95" s="72" t="str">
        <f t="shared" si="10"/>
        <v>-</v>
      </c>
      <c r="V95" s="72" t="str">
        <f t="shared" si="10"/>
        <v>-</v>
      </c>
      <c r="W95" s="72">
        <f t="shared" si="15"/>
        <v>0</v>
      </c>
      <c r="X95" s="72" t="str">
        <f t="shared" si="12"/>
        <v>-</v>
      </c>
      <c r="Y95" s="72" t="str">
        <f t="shared" si="13"/>
        <v>-</v>
      </c>
      <c r="Z95" s="72" t="str">
        <f t="shared" si="14"/>
        <v>-</v>
      </c>
      <c r="AA95" s="72">
        <f t="shared" si="16"/>
        <v>0</v>
      </c>
      <c r="AB95" s="60" t="str">
        <f>IFERROR(INDEX('Listor_utökad spend'!D:D,MATCH(VALUE('Input-inköpta varor o tjänster'!E104),'Listor_utökad spend'!E:E,0)),0)</f>
        <v>2 Fastighet</v>
      </c>
      <c r="AC95" s="60" t="str">
        <f>IFERROR(INDEX('Listor_utökad spend'!F:F,MATCH(('Input-inköpta varor o tjänster'!F104),'Listor_utökad spend'!G:G,0)),AB95)</f>
        <v>2.2 Energi</v>
      </c>
      <c r="AD95" s="60" t="str">
        <f>IFERROR(INDEX('Listor_utökad spend'!H:H,MATCH(('Input-inköpta varor o tjänster'!G104),'Listor_utökad spend'!I:I,0)),AC95)</f>
        <v>2.2.5. Vatten och avlopp</v>
      </c>
      <c r="AE95" s="62"/>
      <c r="AF95"/>
    </row>
    <row r="96" spans="1:32" s="63" customFormat="1" ht="15.5" thickTop="1" thickBot="1">
      <c r="A96" t="str">
        <f t="shared" si="26"/>
        <v>InköpAvVarorInköptaprodukterochtjänster-utökadberäkning2.2.6VärmeochKyla</v>
      </c>
      <c r="B96" t="s">
        <v>12</v>
      </c>
      <c r="C96" t="str">
        <f>'Input-inköpta varor o tjänster'!$J$11</f>
        <v>Inköpta produkter och tjänster - utökad beräkning</v>
      </c>
      <c r="D96" t="str">
        <f>'Input-inköpta varor o tjänster'!J105</f>
        <v>2.2.6 Värme och Kyla</v>
      </c>
      <c r="E96" t="s">
        <v>516</v>
      </c>
      <c r="F96" s="77">
        <f>'Input-inköpta varor o tjänster'!K105</f>
        <v>0</v>
      </c>
      <c r="G96" s="77">
        <f>'Input-inköpta varor o tjänster'!L105</f>
        <v>0</v>
      </c>
      <c r="H96" s="77">
        <f>'Input-inköpta varor o tjänster'!M105</f>
        <v>0</v>
      </c>
      <c r="I96" s="77">
        <f>'Input-inköpta varor o tjänster'!N105</f>
        <v>0</v>
      </c>
      <c r="J96" s="77" t="str">
        <f>'Input-inköpta varor o tjänster'!O105</f>
        <v>kg CO2e/SEK</v>
      </c>
      <c r="K96" s="77">
        <f>'Input-inköpta varor o tjänster'!P105</f>
        <v>0</v>
      </c>
      <c r="L96" s="77">
        <f>'Input-inköpta varor o tjänster'!Q105</f>
        <v>0</v>
      </c>
      <c r="M96" s="78">
        <f>'Input-inköpta varor o tjänster'!R105</f>
        <v>6.0460459420997592E-2</v>
      </c>
      <c r="N96" s="78" t="str">
        <f>IF(ISNUMBER('Input-inköpta varor o tjänster'!S105),'Input-inköpta varor o tjänster'!S105,"-")</f>
        <v>-</v>
      </c>
      <c r="O96" s="78" t="str">
        <f>IF(ISNUMBER('Input-inköpta varor o tjänster'!T105),'Input-inköpta varor o tjänster'!T105,"-")</f>
        <v>-</v>
      </c>
      <c r="P96" s="78" t="str">
        <f>IF(ISNUMBER('Input-inköpta varor o tjänster'!U105),'Input-inköpta varor o tjänster'!U105,"-")</f>
        <v>-</v>
      </c>
      <c r="Q96" s="60" t="str">
        <f t="shared" si="11"/>
        <v>-</v>
      </c>
      <c r="R96" s="60" t="str">
        <f t="shared" si="11"/>
        <v>-</v>
      </c>
      <c r="S96" s="61" t="str">
        <f t="shared" si="11"/>
        <v>-</v>
      </c>
      <c r="T96" s="72" t="str">
        <f t="shared" si="10"/>
        <v>-</v>
      </c>
      <c r="U96" s="72" t="str">
        <f t="shared" si="10"/>
        <v>-</v>
      </c>
      <c r="V96" s="72" t="str">
        <f t="shared" si="10"/>
        <v>-</v>
      </c>
      <c r="W96" s="72">
        <f t="shared" si="15"/>
        <v>0</v>
      </c>
      <c r="X96" s="72" t="str">
        <f t="shared" si="12"/>
        <v>-</v>
      </c>
      <c r="Y96" s="72" t="str">
        <f t="shared" si="13"/>
        <v>-</v>
      </c>
      <c r="Z96" s="72" t="str">
        <f t="shared" si="14"/>
        <v>-</v>
      </c>
      <c r="AA96" s="72">
        <f t="shared" si="16"/>
        <v>0</v>
      </c>
      <c r="AB96" s="60" t="str">
        <f>IFERROR(INDEX('Listor_utökad spend'!D:D,MATCH(VALUE('Input-inköpta varor o tjänster'!E105),'Listor_utökad spend'!E:E,0)),0)</f>
        <v>2 Fastighet</v>
      </c>
      <c r="AC96" s="60" t="str">
        <f>IFERROR(INDEX('Listor_utökad spend'!F:F,MATCH(('Input-inköpta varor o tjänster'!F105),'Listor_utökad spend'!G:G,0)),AB96)</f>
        <v>2.2 Energi</v>
      </c>
      <c r="AD96" s="60" t="str">
        <f>IFERROR(INDEX('Listor_utökad spend'!H:H,MATCH(('Input-inköpta varor o tjänster'!G105),'Listor_utökad spend'!I:I,0)),AC96)</f>
        <v>2.2.6. Värme och Kyla</v>
      </c>
      <c r="AE96" s="62"/>
      <c r="AF96"/>
    </row>
    <row r="97" spans="1:32" s="63" customFormat="1" ht="15.5" thickTop="1" thickBot="1">
      <c r="A97" t="str">
        <f t="shared" si="26"/>
        <v>InköpAvVarorInköptaprodukterochtjänster-utökadberäkning2.2.99ÖvrigtEnergi</v>
      </c>
      <c r="B97" t="s">
        <v>12</v>
      </c>
      <c r="C97" t="str">
        <f>'Input-inköpta varor o tjänster'!$J$11</f>
        <v>Inköpta produkter och tjänster - utökad beräkning</v>
      </c>
      <c r="D97" t="str">
        <f>'Input-inköpta varor o tjänster'!J106</f>
        <v>2.2.99 Övrigt Energi</v>
      </c>
      <c r="E97" t="s">
        <v>516</v>
      </c>
      <c r="F97" s="77">
        <f>'Input-inköpta varor o tjänster'!K106</f>
        <v>0</v>
      </c>
      <c r="G97" s="77">
        <f>'Input-inköpta varor o tjänster'!L106</f>
        <v>0</v>
      </c>
      <c r="H97" s="77">
        <f>'Input-inköpta varor o tjänster'!M106</f>
        <v>0</v>
      </c>
      <c r="I97" s="77">
        <f>'Input-inköpta varor o tjänster'!N106</f>
        <v>0</v>
      </c>
      <c r="J97" s="77" t="str">
        <f>'Input-inköpta varor o tjänster'!O106</f>
        <v>kg CO2e/SEK</v>
      </c>
      <c r="K97" s="77">
        <f>'Input-inköpta varor o tjänster'!P106</f>
        <v>0</v>
      </c>
      <c r="L97" s="77">
        <f>'Input-inköpta varor o tjänster'!Q106</f>
        <v>0</v>
      </c>
      <c r="M97" s="78">
        <f>'Input-inköpta varor o tjänster'!R106</f>
        <v>7.2283776847869616E-2</v>
      </c>
      <c r="N97" s="78" t="str">
        <f>IF(ISNUMBER('Input-inköpta varor o tjänster'!S106),'Input-inköpta varor o tjänster'!S106,"-")</f>
        <v>-</v>
      </c>
      <c r="O97" s="78" t="str">
        <f>IF(ISNUMBER('Input-inköpta varor o tjänster'!T106),'Input-inköpta varor o tjänster'!T106,"-")</f>
        <v>-</v>
      </c>
      <c r="P97" s="78" t="str">
        <f>IF(ISNUMBER('Input-inköpta varor o tjänster'!U106),'Input-inköpta varor o tjänster'!U106,"-")</f>
        <v>-</v>
      </c>
      <c r="Q97" s="60" t="str">
        <f t="shared" si="11"/>
        <v>-</v>
      </c>
      <c r="R97" s="60" t="str">
        <f t="shared" si="11"/>
        <v>-</v>
      </c>
      <c r="S97" s="61" t="str">
        <f t="shared" si="11"/>
        <v>-</v>
      </c>
      <c r="T97" s="72" t="str">
        <f t="shared" si="10"/>
        <v>-</v>
      </c>
      <c r="U97" s="72" t="str">
        <f t="shared" si="10"/>
        <v>-</v>
      </c>
      <c r="V97" s="72" t="str">
        <f t="shared" si="10"/>
        <v>-</v>
      </c>
      <c r="W97" s="72">
        <f t="shared" si="15"/>
        <v>0</v>
      </c>
      <c r="X97" s="72" t="str">
        <f t="shared" si="12"/>
        <v>-</v>
      </c>
      <c r="Y97" s="72" t="str">
        <f t="shared" si="13"/>
        <v>-</v>
      </c>
      <c r="Z97" s="72" t="str">
        <f t="shared" si="14"/>
        <v>-</v>
      </c>
      <c r="AA97" s="72">
        <f t="shared" si="16"/>
        <v>0</v>
      </c>
      <c r="AB97" s="60" t="str">
        <f>IFERROR(INDEX('Listor_utökad spend'!D:D,MATCH(VALUE('Input-inköpta varor o tjänster'!E106),'Listor_utökad spend'!E:E,0)),0)</f>
        <v>2 Fastighet</v>
      </c>
      <c r="AC97" s="60" t="str">
        <f>IFERROR(INDEX('Listor_utökad spend'!F:F,MATCH(('Input-inköpta varor o tjänster'!F106),'Listor_utökad spend'!G:G,0)),AB97)</f>
        <v>2.2 Energi</v>
      </c>
      <c r="AD97" s="60" t="str">
        <f>IFERROR(INDEX('Listor_utökad spend'!H:H,MATCH(('Input-inköpta varor o tjänster'!G106),'Listor_utökad spend'!I:I,0)),AC97)</f>
        <v>2.2.99. Övrigt Energi</v>
      </c>
      <c r="AE97" s="62"/>
      <c r="AF97"/>
    </row>
    <row r="98" spans="1:32" s="63" customFormat="1" ht="15.5" thickTop="1" thickBot="1">
      <c r="A98" t="str">
        <f t="shared" si="26"/>
        <v>InköpAvVarorInköptaprodukterochtjänster-utökadberäkning2.3Fastighetsrelateradekonsulttjänster</v>
      </c>
      <c r="B98" t="s">
        <v>12</v>
      </c>
      <c r="C98" t="str">
        <f>'Input-inköpta varor o tjänster'!$J$11</f>
        <v>Inköpta produkter och tjänster - utökad beräkning</v>
      </c>
      <c r="D98" t="str">
        <f>'Input-inköpta varor o tjänster'!J107</f>
        <v>2.3 Fastighetsrelaterade konsulttjänster</v>
      </c>
      <c r="E98" t="s">
        <v>516</v>
      </c>
      <c r="F98" s="77">
        <f>'Input-inköpta varor o tjänster'!K107</f>
        <v>0</v>
      </c>
      <c r="G98" s="77">
        <f>'Input-inköpta varor o tjänster'!L107</f>
        <v>0</v>
      </c>
      <c r="H98" s="77">
        <f>'Input-inköpta varor o tjänster'!M107</f>
        <v>0</v>
      </c>
      <c r="I98" s="77">
        <f>'Input-inköpta varor o tjänster'!N107</f>
        <v>0</v>
      </c>
      <c r="J98" s="77" t="str">
        <f>'Input-inköpta varor o tjänster'!O107</f>
        <v>kg CO2e/SEK</v>
      </c>
      <c r="K98" s="77">
        <f>'Input-inköpta varor o tjänster'!P107</f>
        <v>0</v>
      </c>
      <c r="L98" s="77">
        <f>'Input-inköpta varor o tjänster'!Q107</f>
        <v>0</v>
      </c>
      <c r="M98" s="78">
        <f>'Input-inköpta varor o tjänster'!R107</f>
        <v>9.5955084620784198E-3</v>
      </c>
      <c r="N98" s="78" t="str">
        <f>IF(ISNUMBER('Input-inköpta varor o tjänster'!S107),'Input-inköpta varor o tjänster'!S107,"-")</f>
        <v>-</v>
      </c>
      <c r="O98" s="78" t="str">
        <f>IF(ISNUMBER('Input-inköpta varor o tjänster'!T107),'Input-inköpta varor o tjänster'!T107,"-")</f>
        <v>-</v>
      </c>
      <c r="P98" s="78" t="str">
        <f>IF(ISNUMBER('Input-inköpta varor o tjänster'!U107),'Input-inköpta varor o tjänster'!U107,"-")</f>
        <v>-</v>
      </c>
      <c r="Q98" s="60" t="str">
        <f t="shared" si="11"/>
        <v>-</v>
      </c>
      <c r="R98" s="60" t="str">
        <f t="shared" si="11"/>
        <v>-</v>
      </c>
      <c r="S98" s="61" t="str">
        <f t="shared" si="11"/>
        <v>-</v>
      </c>
      <c r="T98" s="72" t="str">
        <f t="shared" si="10"/>
        <v>-</v>
      </c>
      <c r="U98" s="72" t="str">
        <f t="shared" si="10"/>
        <v>-</v>
      </c>
      <c r="V98" s="72" t="str">
        <f t="shared" si="10"/>
        <v>-</v>
      </c>
      <c r="W98" s="72">
        <f t="shared" si="15"/>
        <v>0</v>
      </c>
      <c r="X98" s="72" t="str">
        <f t="shared" si="12"/>
        <v>-</v>
      </c>
      <c r="Y98" s="72" t="str">
        <f t="shared" si="13"/>
        <v>-</v>
      </c>
      <c r="Z98" s="72" t="str">
        <f t="shared" si="14"/>
        <v>-</v>
      </c>
      <c r="AA98" s="72">
        <f t="shared" si="16"/>
        <v>0</v>
      </c>
      <c r="AB98" s="60" t="str">
        <f>IFERROR(INDEX('Listor_utökad spend'!D:D,MATCH(VALUE('Input-inköpta varor o tjänster'!E107),'Listor_utökad spend'!E:E,0)),0)</f>
        <v>2 Fastighet</v>
      </c>
      <c r="AC98" s="60" t="str">
        <f>IFERROR(INDEX('Listor_utökad spend'!F:F,MATCH(('Input-inköpta varor o tjänster'!F107),'Listor_utökad spend'!G:G,0)),AB98)</f>
        <v>2.3 Fastighetsrelaterade konsulttjänster</v>
      </c>
      <c r="AD98" s="60" t="str">
        <f>IFERROR(INDEX('Listor_utökad spend'!H:H,MATCH(('Input-inköpta varor o tjänster'!G107),'Listor_utökad spend'!I:I,0)),AC98)</f>
        <v>2.3 Fastighetsrelaterade konsulttjänster</v>
      </c>
      <c r="AE98" s="62"/>
      <c r="AF98"/>
    </row>
    <row r="99" spans="1:32" s="63" customFormat="1" ht="15.5" thickTop="1" thickBot="1">
      <c r="A99" t="str">
        <f t="shared" si="26"/>
        <v>InköpAvVarorInköptaprodukterochtjänster-utökadberäkning2.3.1Tekniskakonsulter</v>
      </c>
      <c r="B99" t="s">
        <v>12</v>
      </c>
      <c r="C99" t="str">
        <f>'Input-inköpta varor o tjänster'!$J$11</f>
        <v>Inköpta produkter och tjänster - utökad beräkning</v>
      </c>
      <c r="D99" t="str">
        <f>'Input-inköpta varor o tjänster'!J108</f>
        <v>2.3.1 Tekniska konsulter</v>
      </c>
      <c r="E99" t="s">
        <v>516</v>
      </c>
      <c r="F99" s="77">
        <f>'Input-inköpta varor o tjänster'!K108</f>
        <v>0</v>
      </c>
      <c r="G99" s="77">
        <f>'Input-inköpta varor o tjänster'!L108</f>
        <v>0</v>
      </c>
      <c r="H99" s="77">
        <f>'Input-inköpta varor o tjänster'!M108</f>
        <v>0</v>
      </c>
      <c r="I99" s="77">
        <f>'Input-inköpta varor o tjänster'!N108</f>
        <v>0</v>
      </c>
      <c r="J99" s="77" t="str">
        <f>'Input-inköpta varor o tjänster'!O108</f>
        <v>kg CO2e/SEK</v>
      </c>
      <c r="K99" s="77">
        <f>'Input-inköpta varor o tjänster'!P108</f>
        <v>0</v>
      </c>
      <c r="L99" s="77">
        <f>'Input-inköpta varor o tjänster'!Q108</f>
        <v>0</v>
      </c>
      <c r="M99" s="78">
        <f>'Input-inköpta varor o tjänster'!R108</f>
        <v>9.5955084620784198E-3</v>
      </c>
      <c r="N99" s="78" t="str">
        <f>IF(ISNUMBER('Input-inköpta varor o tjänster'!S108),'Input-inköpta varor o tjänster'!S108,"-")</f>
        <v>-</v>
      </c>
      <c r="O99" s="78" t="str">
        <f>IF(ISNUMBER('Input-inköpta varor o tjänster'!T108),'Input-inköpta varor o tjänster'!T108,"-")</f>
        <v>-</v>
      </c>
      <c r="P99" s="78" t="str">
        <f>IF(ISNUMBER('Input-inköpta varor o tjänster'!U108),'Input-inköpta varor o tjänster'!U108,"-")</f>
        <v>-</v>
      </c>
      <c r="Q99" s="60" t="str">
        <f t="shared" si="11"/>
        <v>-</v>
      </c>
      <c r="R99" s="60" t="str">
        <f t="shared" si="11"/>
        <v>-</v>
      </c>
      <c r="S99" s="61" t="str">
        <f t="shared" si="11"/>
        <v>-</v>
      </c>
      <c r="T99" s="72" t="str">
        <f t="shared" si="10"/>
        <v>-</v>
      </c>
      <c r="U99" s="72" t="str">
        <f t="shared" si="10"/>
        <v>-</v>
      </c>
      <c r="V99" s="72" t="str">
        <f t="shared" si="10"/>
        <v>-</v>
      </c>
      <c r="W99" s="72">
        <f t="shared" si="15"/>
        <v>0</v>
      </c>
      <c r="X99" s="72" t="str">
        <f t="shared" si="12"/>
        <v>-</v>
      </c>
      <c r="Y99" s="72" t="str">
        <f t="shared" si="13"/>
        <v>-</v>
      </c>
      <c r="Z99" s="72" t="str">
        <f t="shared" si="14"/>
        <v>-</v>
      </c>
      <c r="AA99" s="72">
        <f t="shared" si="16"/>
        <v>0</v>
      </c>
      <c r="AB99" s="60" t="str">
        <f>IFERROR(INDEX('Listor_utökad spend'!D:D,MATCH(VALUE('Input-inköpta varor o tjänster'!E108),'Listor_utökad spend'!E:E,0)),0)</f>
        <v>2 Fastighet</v>
      </c>
      <c r="AC99" s="60" t="str">
        <f>IFERROR(INDEX('Listor_utökad spend'!F:F,MATCH(('Input-inköpta varor o tjänster'!F108),'Listor_utökad spend'!G:G,0)),AB99)</f>
        <v>2.3 Fastighetsrelaterade konsulttjänster</v>
      </c>
      <c r="AD99" s="60" t="str">
        <f>IFERROR(INDEX('Listor_utökad spend'!H:H,MATCH(('Input-inköpta varor o tjänster'!G108),'Listor_utökad spend'!I:I,0)),AC99)</f>
        <v>2.3.1. Tekniska konsulter</v>
      </c>
      <c r="AE99" s="62"/>
      <c r="AF99"/>
    </row>
    <row r="100" spans="1:32" s="63" customFormat="1" ht="15.5" thickTop="1" thickBot="1">
      <c r="A100" t="str">
        <f t="shared" si="26"/>
        <v>InköpAvVarorInköptaprodukterochtjänster-utökadberäkning2.3.99Övrigafastighetsrelateradekonsulttjänster</v>
      </c>
      <c r="B100" t="s">
        <v>12</v>
      </c>
      <c r="C100" t="str">
        <f>'Input-inköpta varor o tjänster'!$J$11</f>
        <v>Inköpta produkter och tjänster - utökad beräkning</v>
      </c>
      <c r="D100" t="str">
        <f>'Input-inköpta varor o tjänster'!J109</f>
        <v>2.3.99 Övriga fastighetsrelaterade konsulttjänster</v>
      </c>
      <c r="E100" t="s">
        <v>516</v>
      </c>
      <c r="F100" s="77">
        <f>'Input-inköpta varor o tjänster'!K109</f>
        <v>0</v>
      </c>
      <c r="G100" s="77">
        <f>'Input-inköpta varor o tjänster'!L109</f>
        <v>0</v>
      </c>
      <c r="H100" s="77">
        <f>'Input-inköpta varor o tjänster'!M109</f>
        <v>0</v>
      </c>
      <c r="I100" s="77">
        <f>'Input-inköpta varor o tjänster'!N109</f>
        <v>0</v>
      </c>
      <c r="J100" s="77" t="str">
        <f>'Input-inköpta varor o tjänster'!O109</f>
        <v>kg CO2e/SEK</v>
      </c>
      <c r="K100" s="77">
        <f>'Input-inköpta varor o tjänster'!P109</f>
        <v>0</v>
      </c>
      <c r="L100" s="77">
        <f>'Input-inköpta varor o tjänster'!Q109</f>
        <v>0</v>
      </c>
      <c r="M100" s="78">
        <f>'Input-inköpta varor o tjänster'!R109</f>
        <v>9.5955084620784198E-3</v>
      </c>
      <c r="N100" s="78" t="str">
        <f>IF(ISNUMBER('Input-inköpta varor o tjänster'!S109),'Input-inköpta varor o tjänster'!S109,"-")</f>
        <v>-</v>
      </c>
      <c r="O100" s="78" t="str">
        <f>IF(ISNUMBER('Input-inköpta varor o tjänster'!T109),'Input-inköpta varor o tjänster'!T109,"-")</f>
        <v>-</v>
      </c>
      <c r="P100" s="78" t="str">
        <f>IF(ISNUMBER('Input-inköpta varor o tjänster'!U109),'Input-inköpta varor o tjänster'!U109,"-")</f>
        <v>-</v>
      </c>
      <c r="Q100" s="60" t="str">
        <f t="shared" si="11"/>
        <v>-</v>
      </c>
      <c r="R100" s="60" t="str">
        <f t="shared" si="11"/>
        <v>-</v>
      </c>
      <c r="S100" s="61" t="str">
        <f t="shared" si="11"/>
        <v>-</v>
      </c>
      <c r="T100" s="72" t="str">
        <f t="shared" si="10"/>
        <v>-</v>
      </c>
      <c r="U100" s="72" t="str">
        <f t="shared" si="10"/>
        <v>-</v>
      </c>
      <c r="V100" s="72" t="str">
        <f t="shared" si="10"/>
        <v>-</v>
      </c>
      <c r="W100" s="72">
        <f t="shared" si="15"/>
        <v>0</v>
      </c>
      <c r="X100" s="72" t="str">
        <f t="shared" si="12"/>
        <v>-</v>
      </c>
      <c r="Y100" s="72" t="str">
        <f t="shared" si="13"/>
        <v>-</v>
      </c>
      <c r="Z100" s="72" t="str">
        <f t="shared" si="14"/>
        <v>-</v>
      </c>
      <c r="AA100" s="72">
        <f t="shared" si="16"/>
        <v>0</v>
      </c>
      <c r="AB100" s="60" t="str">
        <f>IFERROR(INDEX('Listor_utökad spend'!D:D,MATCH(VALUE('Input-inköpta varor o tjänster'!E109),'Listor_utökad spend'!E:E,0)),0)</f>
        <v>2 Fastighet</v>
      </c>
      <c r="AC100" s="60" t="str">
        <f>IFERROR(INDEX('Listor_utökad spend'!F:F,MATCH(('Input-inköpta varor o tjänster'!F109),'Listor_utökad spend'!G:G,0)),AB100)</f>
        <v>2.3 Fastighetsrelaterade konsulttjänster</v>
      </c>
      <c r="AD100" s="60" t="str">
        <f>IFERROR(INDEX('Listor_utökad spend'!H:H,MATCH(('Input-inköpta varor o tjänster'!G109),'Listor_utökad spend'!I:I,0)),AC100)</f>
        <v>2.3.99. Övriga fastighetsrelaterade konsulttjänster</v>
      </c>
      <c r="AE100" s="62"/>
      <c r="AF100"/>
    </row>
    <row r="101" spans="1:32" s="63" customFormat="1" ht="15.5" thickTop="1" thickBot="1">
      <c r="A101" t="str">
        <f t="shared" si="26"/>
        <v>InköpAvVarorInköptaprodukterochtjänster-utökadberäkning2.4Köksutrustning</v>
      </c>
      <c r="B101" t="s">
        <v>12</v>
      </c>
      <c r="C101" t="str">
        <f>'Input-inköpta varor o tjänster'!$J$11</f>
        <v>Inköpta produkter och tjänster - utökad beräkning</v>
      </c>
      <c r="D101" t="str">
        <f>'Input-inköpta varor o tjänster'!J110</f>
        <v>2.4 Köksutrustning</v>
      </c>
      <c r="E101" t="s">
        <v>516</v>
      </c>
      <c r="F101" s="77">
        <f>'Input-inköpta varor o tjänster'!K110</f>
        <v>0</v>
      </c>
      <c r="G101" s="77">
        <f>'Input-inköpta varor o tjänster'!L110</f>
        <v>0</v>
      </c>
      <c r="H101" s="77">
        <f>'Input-inköpta varor o tjänster'!M110</f>
        <v>0</v>
      </c>
      <c r="I101" s="77">
        <f>'Input-inköpta varor o tjänster'!N110</f>
        <v>0</v>
      </c>
      <c r="J101" s="77" t="str">
        <f>'Input-inköpta varor o tjänster'!O110</f>
        <v>kg CO2e/SEK</v>
      </c>
      <c r="K101" s="77">
        <f>'Input-inköpta varor o tjänster'!P110</f>
        <v>0</v>
      </c>
      <c r="L101" s="77">
        <f>'Input-inköpta varor o tjänster'!Q110</f>
        <v>0</v>
      </c>
      <c r="M101" s="78">
        <f>'Input-inköpta varor o tjänster'!R110</f>
        <v>0.10174978228935319</v>
      </c>
      <c r="N101" s="78" t="str">
        <f>IF(ISNUMBER('Input-inköpta varor o tjänster'!S110),'Input-inköpta varor o tjänster'!S110,"-")</f>
        <v>-</v>
      </c>
      <c r="O101" s="78" t="str">
        <f>IF(ISNUMBER('Input-inköpta varor o tjänster'!T110),'Input-inköpta varor o tjänster'!T110,"-")</f>
        <v>-</v>
      </c>
      <c r="P101" s="78" t="str">
        <f>IF(ISNUMBER('Input-inköpta varor o tjänster'!U110),'Input-inköpta varor o tjänster'!U110,"-")</f>
        <v>-</v>
      </c>
      <c r="Q101" s="60" t="str">
        <f t="shared" si="11"/>
        <v>-</v>
      </c>
      <c r="R101" s="60" t="str">
        <f t="shared" si="11"/>
        <v>-</v>
      </c>
      <c r="S101" s="61" t="str">
        <f t="shared" si="11"/>
        <v>-</v>
      </c>
      <c r="T101" s="72" t="str">
        <f t="shared" si="10"/>
        <v>-</v>
      </c>
      <c r="U101" s="72" t="str">
        <f t="shared" si="10"/>
        <v>-</v>
      </c>
      <c r="V101" s="72" t="str">
        <f t="shared" si="10"/>
        <v>-</v>
      </c>
      <c r="W101" s="72">
        <f t="shared" si="15"/>
        <v>0</v>
      </c>
      <c r="X101" s="72" t="str">
        <f t="shared" si="12"/>
        <v>-</v>
      </c>
      <c r="Y101" s="72" t="str">
        <f t="shared" si="13"/>
        <v>-</v>
      </c>
      <c r="Z101" s="72" t="str">
        <f t="shared" si="14"/>
        <v>-</v>
      </c>
      <c r="AA101" s="72">
        <f t="shared" si="16"/>
        <v>0</v>
      </c>
      <c r="AB101" s="60" t="str">
        <f>IFERROR(INDEX('Listor_utökad spend'!D:D,MATCH(VALUE('Input-inköpta varor o tjänster'!E110),'Listor_utökad spend'!E:E,0)),0)</f>
        <v>2 Fastighet</v>
      </c>
      <c r="AC101" s="60" t="str">
        <f>IFERROR(INDEX('Listor_utökad spend'!F:F,MATCH(('Input-inköpta varor o tjänster'!F110),'Listor_utökad spend'!G:G,0)),AB101)</f>
        <v>2.4 Köksutrustning</v>
      </c>
      <c r="AD101" s="60" t="str">
        <f>IFERROR(INDEX('Listor_utökad spend'!H:H,MATCH(('Input-inköpta varor o tjänster'!G110),'Listor_utökad spend'!I:I,0)),AC101)</f>
        <v>2.4 Köksutrustning</v>
      </c>
      <c r="AE101" s="62"/>
      <c r="AF101"/>
    </row>
    <row r="102" spans="1:32" s="63" customFormat="1" ht="15.5" thickTop="1" thickBot="1">
      <c r="A102" t="str">
        <f t="shared" si="26"/>
        <v>InköpAvVarorInköptaprodukterochtjänster-utökadberäkning2.4.1Kantinvagn</v>
      </c>
      <c r="B102" t="s">
        <v>12</v>
      </c>
      <c r="C102" t="str">
        <f>'Input-inköpta varor o tjänster'!$J$11</f>
        <v>Inköpta produkter och tjänster - utökad beräkning</v>
      </c>
      <c r="D102" t="str">
        <f>'Input-inköpta varor o tjänster'!J111</f>
        <v>2.4.1 Kantinvagn</v>
      </c>
      <c r="E102" t="s">
        <v>516</v>
      </c>
      <c r="F102" s="77">
        <f>'Input-inköpta varor o tjänster'!K111</f>
        <v>0</v>
      </c>
      <c r="G102" s="77">
        <f>'Input-inköpta varor o tjänster'!L111</f>
        <v>0</v>
      </c>
      <c r="H102" s="77">
        <f>'Input-inköpta varor o tjänster'!M111</f>
        <v>0</v>
      </c>
      <c r="I102" s="77">
        <f>'Input-inköpta varor o tjänster'!N111</f>
        <v>0</v>
      </c>
      <c r="J102" s="77" t="str">
        <f>'Input-inköpta varor o tjänster'!O111</f>
        <v>kg CO2e/SEK</v>
      </c>
      <c r="K102" s="77">
        <f>'Input-inköpta varor o tjänster'!P111</f>
        <v>0</v>
      </c>
      <c r="L102" s="77">
        <f>'Input-inköpta varor o tjänster'!Q111</f>
        <v>0</v>
      </c>
      <c r="M102" s="78">
        <f>'Input-inköpta varor o tjänster'!R111</f>
        <v>0.26170070439797216</v>
      </c>
      <c r="N102" s="78" t="str">
        <f>IF(ISNUMBER('Input-inköpta varor o tjänster'!S111),'Input-inköpta varor o tjänster'!S111,"-")</f>
        <v>-</v>
      </c>
      <c r="O102" s="78" t="str">
        <f>IF(ISNUMBER('Input-inköpta varor o tjänster'!T111),'Input-inköpta varor o tjänster'!T111,"-")</f>
        <v>-</v>
      </c>
      <c r="P102" s="78" t="str">
        <f>IF(ISNUMBER('Input-inköpta varor o tjänster'!U111),'Input-inköpta varor o tjänster'!U111,"-")</f>
        <v>-</v>
      </c>
      <c r="Q102" s="60" t="str">
        <f t="shared" si="11"/>
        <v>-</v>
      </c>
      <c r="R102" s="60" t="str">
        <f t="shared" si="11"/>
        <v>-</v>
      </c>
      <c r="S102" s="61" t="str">
        <f t="shared" si="11"/>
        <v>-</v>
      </c>
      <c r="T102" s="72" t="str">
        <f t="shared" si="10"/>
        <v>-</v>
      </c>
      <c r="U102" s="72" t="str">
        <f t="shared" si="10"/>
        <v>-</v>
      </c>
      <c r="V102" s="72" t="str">
        <f t="shared" si="10"/>
        <v>-</v>
      </c>
      <c r="W102" s="72">
        <f t="shared" si="15"/>
        <v>0</v>
      </c>
      <c r="X102" s="72" t="str">
        <f t="shared" si="12"/>
        <v>-</v>
      </c>
      <c r="Y102" s="72" t="str">
        <f t="shared" si="13"/>
        <v>-</v>
      </c>
      <c r="Z102" s="72" t="str">
        <f t="shared" si="14"/>
        <v>-</v>
      </c>
      <c r="AA102" s="72">
        <f t="shared" si="16"/>
        <v>0</v>
      </c>
      <c r="AB102" s="60" t="str">
        <f>IFERROR(INDEX('Listor_utökad spend'!D:D,MATCH(VALUE('Input-inköpta varor o tjänster'!E111),'Listor_utökad spend'!E:E,0)),0)</f>
        <v>2 Fastighet</v>
      </c>
      <c r="AC102" s="60" t="str">
        <f>IFERROR(INDEX('Listor_utökad spend'!F:F,MATCH(('Input-inköpta varor o tjänster'!F111),'Listor_utökad spend'!G:G,0)),AB102)</f>
        <v>2.4 Köksutrustning</v>
      </c>
      <c r="AD102" s="60" t="str">
        <f>IFERROR(INDEX('Listor_utökad spend'!H:H,MATCH(('Input-inköpta varor o tjänster'!G111),'Listor_utökad spend'!I:I,0)),AC102)</f>
        <v>2.4.1. Kantinvagn</v>
      </c>
      <c r="AE102" s="62"/>
      <c r="AF102"/>
    </row>
    <row r="103" spans="1:32" s="63" customFormat="1" ht="15.5" thickTop="1" thickBot="1">
      <c r="A103" t="str">
        <f t="shared" si="26"/>
        <v>InköpAvVarorInköptaprodukterochtjänster-utökadberäkning2.4.2Storköksutrustning</v>
      </c>
      <c r="B103" t="s">
        <v>12</v>
      </c>
      <c r="C103" t="str">
        <f>'Input-inköpta varor o tjänster'!$J$11</f>
        <v>Inköpta produkter och tjänster - utökad beräkning</v>
      </c>
      <c r="D103" t="str">
        <f>'Input-inköpta varor o tjänster'!J112</f>
        <v>2.4.2 Storköksutrustning</v>
      </c>
      <c r="E103" t="s">
        <v>516</v>
      </c>
      <c r="F103" s="77">
        <f>'Input-inköpta varor o tjänster'!K112</f>
        <v>0</v>
      </c>
      <c r="G103" s="77">
        <f>'Input-inköpta varor o tjänster'!L112</f>
        <v>0</v>
      </c>
      <c r="H103" s="77">
        <f>'Input-inköpta varor o tjänster'!M112</f>
        <v>0</v>
      </c>
      <c r="I103" s="77">
        <f>'Input-inköpta varor o tjänster'!N112</f>
        <v>0</v>
      </c>
      <c r="J103" s="77" t="str">
        <f>'Input-inköpta varor o tjänster'!O112</f>
        <v>kg CO2e/SEK</v>
      </c>
      <c r="K103" s="77">
        <f>'Input-inköpta varor o tjänster'!P112</f>
        <v>0</v>
      </c>
      <c r="L103" s="77">
        <f>'Input-inköpta varor o tjänster'!Q112</f>
        <v>0</v>
      </c>
      <c r="M103" s="78">
        <f>'Input-inköpta varor o tjänster'!R112</f>
        <v>9.8297334030796241E-2</v>
      </c>
      <c r="N103" s="78" t="str">
        <f>IF(ISNUMBER('Input-inköpta varor o tjänster'!S112),'Input-inköpta varor o tjänster'!S112,"-")</f>
        <v>-</v>
      </c>
      <c r="O103" s="78" t="str">
        <f>IF(ISNUMBER('Input-inköpta varor o tjänster'!T112),'Input-inköpta varor o tjänster'!T112,"-")</f>
        <v>-</v>
      </c>
      <c r="P103" s="78" t="str">
        <f>IF(ISNUMBER('Input-inköpta varor o tjänster'!U112),'Input-inköpta varor o tjänster'!U112,"-")</f>
        <v>-</v>
      </c>
      <c r="Q103" s="60" t="str">
        <f t="shared" si="11"/>
        <v>-</v>
      </c>
      <c r="R103" s="60" t="str">
        <f t="shared" si="11"/>
        <v>-</v>
      </c>
      <c r="S103" s="61" t="str">
        <f t="shared" si="11"/>
        <v>-</v>
      </c>
      <c r="T103" s="72" t="str">
        <f t="shared" si="10"/>
        <v>-</v>
      </c>
      <c r="U103" s="72" t="str">
        <f t="shared" si="10"/>
        <v>-</v>
      </c>
      <c r="V103" s="72" t="str">
        <f t="shared" si="10"/>
        <v>-</v>
      </c>
      <c r="W103" s="72">
        <f t="shared" si="15"/>
        <v>0</v>
      </c>
      <c r="X103" s="72" t="str">
        <f t="shared" si="12"/>
        <v>-</v>
      </c>
      <c r="Y103" s="72" t="str">
        <f t="shared" si="13"/>
        <v>-</v>
      </c>
      <c r="Z103" s="72" t="str">
        <f t="shared" si="14"/>
        <v>-</v>
      </c>
      <c r="AA103" s="72">
        <f t="shared" si="16"/>
        <v>0</v>
      </c>
      <c r="AB103" s="60" t="str">
        <f>IFERROR(INDEX('Listor_utökad spend'!D:D,MATCH(VALUE('Input-inköpta varor o tjänster'!E112),'Listor_utökad spend'!E:E,0)),0)</f>
        <v>2 Fastighet</v>
      </c>
      <c r="AC103" s="60" t="str">
        <f>IFERROR(INDEX('Listor_utökad spend'!F:F,MATCH(('Input-inköpta varor o tjänster'!F112),'Listor_utökad spend'!G:G,0)),AB103)</f>
        <v>2.4 Köksutrustning</v>
      </c>
      <c r="AD103" s="60" t="str">
        <f>IFERROR(INDEX('Listor_utökad spend'!H:H,MATCH(('Input-inköpta varor o tjänster'!G112),'Listor_utökad spend'!I:I,0)),AC103)</f>
        <v>2.4.2. Storköksutrustning</v>
      </c>
      <c r="AE103" s="62"/>
      <c r="AF103"/>
    </row>
    <row r="104" spans="1:32" s="63" customFormat="1" ht="15.5" thickTop="1" thickBot="1">
      <c r="A104" t="str">
        <f t="shared" si="26"/>
        <v>InköpAvVarorInköptaprodukterochtjänster-utökadberäkning2.4.3Vagndiskmaskin</v>
      </c>
      <c r="B104" t="s">
        <v>12</v>
      </c>
      <c r="C104" t="str">
        <f>'Input-inköpta varor o tjänster'!$J$11</f>
        <v>Inköpta produkter och tjänster - utökad beräkning</v>
      </c>
      <c r="D104" t="str">
        <f>'Input-inköpta varor o tjänster'!J113</f>
        <v>2.4.3 Vagndiskmaskin</v>
      </c>
      <c r="E104" t="s">
        <v>516</v>
      </c>
      <c r="F104" s="77">
        <f>'Input-inköpta varor o tjänster'!K113</f>
        <v>0</v>
      </c>
      <c r="G104" s="77">
        <f>'Input-inköpta varor o tjänster'!L113</f>
        <v>0</v>
      </c>
      <c r="H104" s="77">
        <f>'Input-inköpta varor o tjänster'!M113</f>
        <v>0</v>
      </c>
      <c r="I104" s="77">
        <f>'Input-inköpta varor o tjänster'!N113</f>
        <v>0</v>
      </c>
      <c r="J104" s="77" t="str">
        <f>'Input-inköpta varor o tjänster'!O113</f>
        <v>kg CO2e/SEK</v>
      </c>
      <c r="K104" s="77">
        <f>'Input-inköpta varor o tjänster'!P113</f>
        <v>0</v>
      </c>
      <c r="L104" s="77">
        <f>'Input-inköpta varor o tjänster'!Q113</f>
        <v>0</v>
      </c>
      <c r="M104" s="78">
        <f>'Input-inköpta varor o tjänster'!R113</f>
        <v>4.9583624339332479E-2</v>
      </c>
      <c r="N104" s="78" t="str">
        <f>IF(ISNUMBER('Input-inköpta varor o tjänster'!S113),'Input-inköpta varor o tjänster'!S113,"-")</f>
        <v>-</v>
      </c>
      <c r="O104" s="78" t="str">
        <f>IF(ISNUMBER('Input-inköpta varor o tjänster'!T113),'Input-inköpta varor o tjänster'!T113,"-")</f>
        <v>-</v>
      </c>
      <c r="P104" s="78" t="str">
        <f>IF(ISNUMBER('Input-inköpta varor o tjänster'!U113),'Input-inköpta varor o tjänster'!U113,"-")</f>
        <v>-</v>
      </c>
      <c r="Q104" s="60" t="str">
        <f t="shared" si="11"/>
        <v>-</v>
      </c>
      <c r="R104" s="60" t="str">
        <f t="shared" si="11"/>
        <v>-</v>
      </c>
      <c r="S104" s="61" t="str">
        <f t="shared" si="11"/>
        <v>-</v>
      </c>
      <c r="T104" s="72" t="str">
        <f t="shared" si="10"/>
        <v>-</v>
      </c>
      <c r="U104" s="72" t="str">
        <f t="shared" si="10"/>
        <v>-</v>
      </c>
      <c r="V104" s="72" t="str">
        <f t="shared" si="10"/>
        <v>-</v>
      </c>
      <c r="W104" s="72">
        <f t="shared" si="15"/>
        <v>0</v>
      </c>
      <c r="X104" s="72" t="str">
        <f t="shared" si="12"/>
        <v>-</v>
      </c>
      <c r="Y104" s="72" t="str">
        <f t="shared" si="13"/>
        <v>-</v>
      </c>
      <c r="Z104" s="72" t="str">
        <f t="shared" si="14"/>
        <v>-</v>
      </c>
      <c r="AA104" s="72">
        <f t="shared" si="16"/>
        <v>0</v>
      </c>
      <c r="AB104" s="60" t="str">
        <f>IFERROR(INDEX('Listor_utökad spend'!D:D,MATCH(VALUE('Input-inköpta varor o tjänster'!E113),'Listor_utökad spend'!E:E,0)),0)</f>
        <v>2 Fastighet</v>
      </c>
      <c r="AC104" s="60" t="str">
        <f>IFERROR(INDEX('Listor_utökad spend'!F:F,MATCH(('Input-inköpta varor o tjänster'!F113),'Listor_utökad spend'!G:G,0)),AB104)</f>
        <v>2.4 Köksutrustning</v>
      </c>
      <c r="AD104" s="60" t="str">
        <f>IFERROR(INDEX('Listor_utökad spend'!H:H,MATCH(('Input-inköpta varor o tjänster'!G113),'Listor_utökad spend'!I:I,0)),AC104)</f>
        <v>2.4.3. Vagndiskmaskin</v>
      </c>
      <c r="AE104" s="62"/>
      <c r="AF104"/>
    </row>
    <row r="105" spans="1:32" s="63" customFormat="1" ht="15.5" thickTop="1" thickBot="1">
      <c r="A105" t="str">
        <f t="shared" si="26"/>
        <v>InköpAvVarorInköptaprodukterochtjänster-utökadberäkning2.4.4Vitvaror</v>
      </c>
      <c r="B105" t="s">
        <v>12</v>
      </c>
      <c r="C105" t="str">
        <f>'Input-inköpta varor o tjänster'!$J$11</f>
        <v>Inköpta produkter och tjänster - utökad beräkning</v>
      </c>
      <c r="D105" t="str">
        <f>'Input-inköpta varor o tjänster'!J114</f>
        <v>2.4.4 Vitvaror</v>
      </c>
      <c r="E105" t="s">
        <v>516</v>
      </c>
      <c r="F105" s="77">
        <f>'Input-inköpta varor o tjänster'!K114</f>
        <v>0</v>
      </c>
      <c r="G105" s="77">
        <f>'Input-inköpta varor o tjänster'!L114</f>
        <v>0</v>
      </c>
      <c r="H105" s="77">
        <f>'Input-inköpta varor o tjänster'!M114</f>
        <v>0</v>
      </c>
      <c r="I105" s="77">
        <f>'Input-inköpta varor o tjänster'!N114</f>
        <v>0</v>
      </c>
      <c r="J105" s="77" t="str">
        <f>'Input-inköpta varor o tjänster'!O114</f>
        <v>kg CO2e/SEK</v>
      </c>
      <c r="K105" s="77">
        <f>'Input-inköpta varor o tjänster'!P114</f>
        <v>0</v>
      </c>
      <c r="L105" s="77">
        <f>'Input-inköpta varor o tjänster'!Q114</f>
        <v>0</v>
      </c>
      <c r="M105" s="78">
        <f>'Input-inköpta varor o tjänster'!R114</f>
        <v>4.9583624339332479E-2</v>
      </c>
      <c r="N105" s="78" t="str">
        <f>IF(ISNUMBER('Input-inköpta varor o tjänster'!S114),'Input-inköpta varor o tjänster'!S114,"-")</f>
        <v>-</v>
      </c>
      <c r="O105" s="78" t="str">
        <f>IF(ISNUMBER('Input-inköpta varor o tjänster'!T114),'Input-inköpta varor o tjänster'!T114,"-")</f>
        <v>-</v>
      </c>
      <c r="P105" s="78" t="str">
        <f>IF(ISNUMBER('Input-inköpta varor o tjänster'!U114),'Input-inköpta varor o tjänster'!U114,"-")</f>
        <v>-</v>
      </c>
      <c r="Q105" s="60" t="str">
        <f t="shared" si="11"/>
        <v>-</v>
      </c>
      <c r="R105" s="60" t="str">
        <f t="shared" si="11"/>
        <v>-</v>
      </c>
      <c r="S105" s="61" t="str">
        <f t="shared" si="11"/>
        <v>-</v>
      </c>
      <c r="T105" s="72" t="str">
        <f t="shared" si="10"/>
        <v>-</v>
      </c>
      <c r="U105" s="72" t="str">
        <f t="shared" si="10"/>
        <v>-</v>
      </c>
      <c r="V105" s="72" t="str">
        <f t="shared" si="10"/>
        <v>-</v>
      </c>
      <c r="W105" s="72">
        <f t="shared" si="15"/>
        <v>0</v>
      </c>
      <c r="X105" s="72" t="str">
        <f t="shared" si="12"/>
        <v>-</v>
      </c>
      <c r="Y105" s="72" t="str">
        <f t="shared" si="13"/>
        <v>-</v>
      </c>
      <c r="Z105" s="72" t="str">
        <f t="shared" si="14"/>
        <v>-</v>
      </c>
      <c r="AA105" s="72">
        <f t="shared" si="16"/>
        <v>0</v>
      </c>
      <c r="AB105" s="60" t="str">
        <f>IFERROR(INDEX('Listor_utökad spend'!D:D,MATCH(VALUE('Input-inköpta varor o tjänster'!E114),'Listor_utökad spend'!E:E,0)),0)</f>
        <v>2 Fastighet</v>
      </c>
      <c r="AC105" s="60" t="str">
        <f>IFERROR(INDEX('Listor_utökad spend'!F:F,MATCH(('Input-inköpta varor o tjänster'!F114),'Listor_utökad spend'!G:G,0)),AB105)</f>
        <v>2.4 Köksutrustning</v>
      </c>
      <c r="AD105" s="60" t="str">
        <f>IFERROR(INDEX('Listor_utökad spend'!H:H,MATCH(('Input-inköpta varor o tjänster'!G114),'Listor_utökad spend'!I:I,0)),AC105)</f>
        <v>2.4.4. Vitvaror</v>
      </c>
      <c r="AE105" s="62"/>
      <c r="AF105"/>
    </row>
    <row r="106" spans="1:32" s="63" customFormat="1" ht="15.5" thickTop="1" thickBot="1">
      <c r="A106" t="str">
        <f t="shared" si="26"/>
        <v>InköpAvVarorInköptaprodukterochtjänster-utökadberäkning2.4.99Övrigtköksutrustning</v>
      </c>
      <c r="B106" t="s">
        <v>12</v>
      </c>
      <c r="C106" t="str">
        <f>'Input-inköpta varor o tjänster'!$J$11</f>
        <v>Inköpta produkter och tjänster - utökad beräkning</v>
      </c>
      <c r="D106" t="str">
        <f>'Input-inköpta varor o tjänster'!J115</f>
        <v>2.4.99 Övrigt köksutrustning</v>
      </c>
      <c r="E106" t="s">
        <v>516</v>
      </c>
      <c r="F106" s="77">
        <f>'Input-inköpta varor o tjänster'!K115</f>
        <v>0</v>
      </c>
      <c r="G106" s="77">
        <f>'Input-inköpta varor o tjänster'!L115</f>
        <v>0</v>
      </c>
      <c r="H106" s="77">
        <f>'Input-inköpta varor o tjänster'!M115</f>
        <v>0</v>
      </c>
      <c r="I106" s="77">
        <f>'Input-inköpta varor o tjänster'!N115</f>
        <v>0</v>
      </c>
      <c r="J106" s="77" t="str">
        <f>'Input-inköpta varor o tjänster'!O115</f>
        <v>kg CO2e/SEK</v>
      </c>
      <c r="K106" s="77">
        <f>'Input-inköpta varor o tjänster'!P115</f>
        <v>0</v>
      </c>
      <c r="L106" s="77">
        <f>'Input-inköpta varor o tjänster'!Q115</f>
        <v>0</v>
      </c>
      <c r="M106" s="78">
        <f>'Input-inköpta varor o tjänster'!R115</f>
        <v>4.9583624339332479E-2</v>
      </c>
      <c r="N106" s="78" t="str">
        <f>IF(ISNUMBER('Input-inköpta varor o tjänster'!S115),'Input-inköpta varor o tjänster'!S115,"-")</f>
        <v>-</v>
      </c>
      <c r="O106" s="78" t="str">
        <f>IF(ISNUMBER('Input-inköpta varor o tjänster'!T115),'Input-inköpta varor o tjänster'!T115,"-")</f>
        <v>-</v>
      </c>
      <c r="P106" s="78" t="str">
        <f>IF(ISNUMBER('Input-inköpta varor o tjänster'!U115),'Input-inköpta varor o tjänster'!U115,"-")</f>
        <v>-</v>
      </c>
      <c r="Q106" s="60" t="str">
        <f t="shared" si="11"/>
        <v>-</v>
      </c>
      <c r="R106" s="60" t="str">
        <f t="shared" si="11"/>
        <v>-</v>
      </c>
      <c r="S106" s="61" t="str">
        <f t="shared" si="11"/>
        <v>-</v>
      </c>
      <c r="T106" s="72" t="str">
        <f t="shared" si="10"/>
        <v>-</v>
      </c>
      <c r="U106" s="72" t="str">
        <f t="shared" si="10"/>
        <v>-</v>
      </c>
      <c r="V106" s="72" t="str">
        <f t="shared" si="10"/>
        <v>-</v>
      </c>
      <c r="W106" s="72">
        <f t="shared" si="15"/>
        <v>0</v>
      </c>
      <c r="X106" s="72" t="str">
        <f t="shared" si="12"/>
        <v>-</v>
      </c>
      <c r="Y106" s="72" t="str">
        <f t="shared" si="13"/>
        <v>-</v>
      </c>
      <c r="Z106" s="72" t="str">
        <f t="shared" si="14"/>
        <v>-</v>
      </c>
      <c r="AA106" s="72">
        <f t="shared" si="16"/>
        <v>0</v>
      </c>
      <c r="AB106" s="60" t="str">
        <f>IFERROR(INDEX('Listor_utökad spend'!D:D,MATCH(VALUE('Input-inköpta varor o tjänster'!E115),'Listor_utökad spend'!E:E,0)),0)</f>
        <v>2 Fastighet</v>
      </c>
      <c r="AC106" s="60" t="str">
        <f>IFERROR(INDEX('Listor_utökad spend'!F:F,MATCH(('Input-inköpta varor o tjänster'!F115),'Listor_utökad spend'!G:G,0)),AB106)</f>
        <v>2.4 Köksutrustning</v>
      </c>
      <c r="AD106" s="60" t="str">
        <f>IFERROR(INDEX('Listor_utökad spend'!H:H,MATCH(('Input-inköpta varor o tjänster'!G115),'Listor_utökad spend'!I:I,0)),AC106)</f>
        <v>2.4.99. Övrigt köksutrustning</v>
      </c>
      <c r="AE106" s="62"/>
      <c r="AF106"/>
    </row>
    <row r="107" spans="1:32" s="63" customFormat="1" ht="15.5" thickTop="1" thickBot="1">
      <c r="A107" t="str">
        <f t="shared" si="26"/>
        <v>InköpAvVarorInköptaprodukterochtjänster-utökadberäkning2.5Tekniskinfrastruktur</v>
      </c>
      <c r="B107" t="s">
        <v>12</v>
      </c>
      <c r="C107" t="str">
        <f>'Input-inköpta varor o tjänster'!$J$11</f>
        <v>Inköpta produkter och tjänster - utökad beräkning</v>
      </c>
      <c r="D107" t="str">
        <f>'Input-inköpta varor o tjänster'!J116</f>
        <v>2.5 Teknisk infrastruktur</v>
      </c>
      <c r="E107" t="s">
        <v>516</v>
      </c>
      <c r="F107" s="77">
        <f>'Input-inköpta varor o tjänster'!K116</f>
        <v>0</v>
      </c>
      <c r="G107" s="77">
        <f>'Input-inköpta varor o tjänster'!L116</f>
        <v>0</v>
      </c>
      <c r="H107" s="77">
        <f>'Input-inköpta varor o tjänster'!M116</f>
        <v>0</v>
      </c>
      <c r="I107" s="77">
        <f>'Input-inköpta varor o tjänster'!N116</f>
        <v>0</v>
      </c>
      <c r="J107" s="77" t="str">
        <f>'Input-inköpta varor o tjänster'!O116</f>
        <v>kg CO2e/SEK</v>
      </c>
      <c r="K107" s="77">
        <f>'Input-inköpta varor o tjänster'!P116</f>
        <v>0</v>
      </c>
      <c r="L107" s="77">
        <f>'Input-inköpta varor o tjänster'!Q116</f>
        <v>0</v>
      </c>
      <c r="M107" s="78">
        <f>'Input-inköpta varor o tjänster'!R116</f>
        <v>5.7976388037666492E-2</v>
      </c>
      <c r="N107" s="78" t="str">
        <f>IF(ISNUMBER('Input-inköpta varor o tjänster'!S116),'Input-inköpta varor o tjänster'!S116,"-")</f>
        <v>-</v>
      </c>
      <c r="O107" s="78" t="str">
        <f>IF(ISNUMBER('Input-inköpta varor o tjänster'!T116),'Input-inköpta varor o tjänster'!T116,"-")</f>
        <v>-</v>
      </c>
      <c r="P107" s="78" t="str">
        <f>IF(ISNUMBER('Input-inköpta varor o tjänster'!U116),'Input-inköpta varor o tjänster'!U116,"-")</f>
        <v>-</v>
      </c>
      <c r="Q107" s="60" t="str">
        <f t="shared" si="11"/>
        <v>-</v>
      </c>
      <c r="R107" s="60" t="str">
        <f t="shared" si="11"/>
        <v>-</v>
      </c>
      <c r="S107" s="61" t="str">
        <f t="shared" si="11"/>
        <v>-</v>
      </c>
      <c r="T107" s="72" t="str">
        <f t="shared" si="10"/>
        <v>-</v>
      </c>
      <c r="U107" s="72" t="str">
        <f t="shared" si="10"/>
        <v>-</v>
      </c>
      <c r="V107" s="72" t="str">
        <f t="shared" si="10"/>
        <v>-</v>
      </c>
      <c r="W107" s="72">
        <f t="shared" si="15"/>
        <v>0</v>
      </c>
      <c r="X107" s="72" t="str">
        <f t="shared" si="12"/>
        <v>-</v>
      </c>
      <c r="Y107" s="72" t="str">
        <f t="shared" si="13"/>
        <v>-</v>
      </c>
      <c r="Z107" s="72" t="str">
        <f t="shared" si="14"/>
        <v>-</v>
      </c>
      <c r="AA107" s="72">
        <f t="shared" si="16"/>
        <v>0</v>
      </c>
      <c r="AB107" s="60" t="str">
        <f>IFERROR(INDEX('Listor_utökad spend'!D:D,MATCH(VALUE('Input-inköpta varor o tjänster'!E116),'Listor_utökad spend'!E:E,0)),0)</f>
        <v>2 Fastighet</v>
      </c>
      <c r="AC107" s="60" t="str">
        <f>IFERROR(INDEX('Listor_utökad spend'!F:F,MATCH(('Input-inköpta varor o tjänster'!F116),'Listor_utökad spend'!G:G,0)),AB107)</f>
        <v>2.5 Teknisk infrastruktur</v>
      </c>
      <c r="AD107" s="60" t="str">
        <f>IFERROR(INDEX('Listor_utökad spend'!H:H,MATCH(('Input-inköpta varor o tjänster'!G116),'Listor_utökad spend'!I:I,0)),AC107)</f>
        <v>2.5 Teknisk infrastruktur</v>
      </c>
      <c r="AE107" s="62"/>
      <c r="AF107"/>
    </row>
    <row r="108" spans="1:32" s="63" customFormat="1" ht="15.5" thickTop="1" thickBot="1">
      <c r="A108" t="str">
        <f t="shared" si="26"/>
        <v>InköpAvVarorInköptaprodukterochtjänster-utökadberäkning2.5.1Kraftgenerering</v>
      </c>
      <c r="B108" t="s">
        <v>12</v>
      </c>
      <c r="C108" t="str">
        <f>'Input-inköpta varor o tjänster'!$J$11</f>
        <v>Inköpta produkter och tjänster - utökad beräkning</v>
      </c>
      <c r="D108" t="str">
        <f>'Input-inköpta varor o tjänster'!J117</f>
        <v>2.5.1 Kraftgenerering</v>
      </c>
      <c r="E108" t="s">
        <v>516</v>
      </c>
      <c r="F108" s="77">
        <f>'Input-inköpta varor o tjänster'!K117</f>
        <v>0</v>
      </c>
      <c r="G108" s="77">
        <f>'Input-inköpta varor o tjänster'!L117</f>
        <v>0</v>
      </c>
      <c r="H108" s="77">
        <f>'Input-inköpta varor o tjänster'!M117</f>
        <v>0</v>
      </c>
      <c r="I108" s="77">
        <f>'Input-inköpta varor o tjänster'!N117</f>
        <v>0</v>
      </c>
      <c r="J108" s="77" t="str">
        <f>'Input-inköpta varor o tjänster'!O117</f>
        <v>kg CO2e/SEK</v>
      </c>
      <c r="K108" s="77">
        <f>'Input-inköpta varor o tjänster'!P117</f>
        <v>0</v>
      </c>
      <c r="L108" s="77">
        <f>'Input-inköpta varor o tjänster'!Q117</f>
        <v>0</v>
      </c>
      <c r="M108" s="78">
        <f>'Input-inköpta varor o tjänster'!R117</f>
        <v>7.2283776847869616E-2</v>
      </c>
      <c r="N108" s="78" t="str">
        <f>IF(ISNUMBER('Input-inköpta varor o tjänster'!S117),'Input-inköpta varor o tjänster'!S117,"-")</f>
        <v>-</v>
      </c>
      <c r="O108" s="78" t="str">
        <f>IF(ISNUMBER('Input-inköpta varor o tjänster'!T117),'Input-inköpta varor o tjänster'!T117,"-")</f>
        <v>-</v>
      </c>
      <c r="P108" s="78" t="str">
        <f>IF(ISNUMBER('Input-inköpta varor o tjänster'!U117),'Input-inköpta varor o tjänster'!U117,"-")</f>
        <v>-</v>
      </c>
      <c r="Q108" s="60" t="str">
        <f t="shared" si="11"/>
        <v>-</v>
      </c>
      <c r="R108" s="60" t="str">
        <f t="shared" si="11"/>
        <v>-</v>
      </c>
      <c r="S108" s="61" t="str">
        <f t="shared" si="11"/>
        <v>-</v>
      </c>
      <c r="T108" s="72" t="str">
        <f t="shared" si="10"/>
        <v>-</v>
      </c>
      <c r="U108" s="72" t="str">
        <f t="shared" si="10"/>
        <v>-</v>
      </c>
      <c r="V108" s="72" t="str">
        <f t="shared" si="10"/>
        <v>-</v>
      </c>
      <c r="W108" s="72">
        <f t="shared" si="15"/>
        <v>0</v>
      </c>
      <c r="X108" s="72" t="str">
        <f t="shared" si="12"/>
        <v>-</v>
      </c>
      <c r="Y108" s="72" t="str">
        <f t="shared" si="13"/>
        <v>-</v>
      </c>
      <c r="Z108" s="72" t="str">
        <f t="shared" si="14"/>
        <v>-</v>
      </c>
      <c r="AA108" s="72">
        <f t="shared" si="16"/>
        <v>0</v>
      </c>
      <c r="AB108" s="60" t="str">
        <f>IFERROR(INDEX('Listor_utökad spend'!D:D,MATCH(VALUE('Input-inköpta varor o tjänster'!E117),'Listor_utökad spend'!E:E,0)),0)</f>
        <v>2 Fastighet</v>
      </c>
      <c r="AC108" s="60" t="str">
        <f>IFERROR(INDEX('Listor_utökad spend'!F:F,MATCH(('Input-inköpta varor o tjänster'!F117),'Listor_utökad spend'!G:G,0)),AB108)</f>
        <v>2.5 Teknisk infrastruktur</v>
      </c>
      <c r="AD108" s="60" t="str">
        <f>IFERROR(INDEX('Listor_utökad spend'!H:H,MATCH(('Input-inköpta varor o tjänster'!G117),'Listor_utökad spend'!I:I,0)),AC108)</f>
        <v>2.5.1. Kraftgenerering</v>
      </c>
      <c r="AE108" s="62"/>
      <c r="AF108"/>
    </row>
    <row r="109" spans="1:32" s="63" customFormat="1" ht="15.5" thickTop="1" thickBot="1">
      <c r="A109" t="str">
        <f t="shared" si="26"/>
        <v>InköpAvVarorInköptaprodukterochtjänster-utökadberäkning2.5.2Laddinfrastrukturochtankanläggningar</v>
      </c>
      <c r="B109" t="s">
        <v>12</v>
      </c>
      <c r="C109" t="str">
        <f>'Input-inköpta varor o tjänster'!$J$11</f>
        <v>Inköpta produkter och tjänster - utökad beräkning</v>
      </c>
      <c r="D109" t="str">
        <f>'Input-inköpta varor o tjänster'!J118</f>
        <v>2.5.2 Laddinfrastruktur och tankanläggningar</v>
      </c>
      <c r="E109" t="s">
        <v>516</v>
      </c>
      <c r="F109" s="77">
        <f>'Input-inköpta varor o tjänster'!K118</f>
        <v>0</v>
      </c>
      <c r="G109" s="77">
        <f>'Input-inköpta varor o tjänster'!L118</f>
        <v>0</v>
      </c>
      <c r="H109" s="77">
        <f>'Input-inköpta varor o tjänster'!M118</f>
        <v>0</v>
      </c>
      <c r="I109" s="77">
        <f>'Input-inköpta varor o tjänster'!N118</f>
        <v>0</v>
      </c>
      <c r="J109" s="77" t="str">
        <f>'Input-inköpta varor o tjänster'!O118</f>
        <v>kg CO2e/SEK</v>
      </c>
      <c r="K109" s="77">
        <f>'Input-inköpta varor o tjänster'!P118</f>
        <v>0</v>
      </c>
      <c r="L109" s="77">
        <f>'Input-inköpta varor o tjänster'!Q118</f>
        <v>0</v>
      </c>
      <c r="M109" s="78">
        <f>'Input-inköpta varor o tjänster'!R118</f>
        <v>5.2061762925797367E-2</v>
      </c>
      <c r="N109" s="78" t="str">
        <f>IF(ISNUMBER('Input-inköpta varor o tjänster'!S118),'Input-inköpta varor o tjänster'!S118,"-")</f>
        <v>-</v>
      </c>
      <c r="O109" s="78" t="str">
        <f>IF(ISNUMBER('Input-inköpta varor o tjänster'!T118),'Input-inköpta varor o tjänster'!T118,"-")</f>
        <v>-</v>
      </c>
      <c r="P109" s="78" t="str">
        <f>IF(ISNUMBER('Input-inköpta varor o tjänster'!U118),'Input-inköpta varor o tjänster'!U118,"-")</f>
        <v>-</v>
      </c>
      <c r="Q109" s="60" t="str">
        <f t="shared" si="11"/>
        <v>-</v>
      </c>
      <c r="R109" s="60" t="str">
        <f t="shared" si="11"/>
        <v>-</v>
      </c>
      <c r="S109" s="61" t="str">
        <f t="shared" si="11"/>
        <v>-</v>
      </c>
      <c r="T109" s="72" t="str">
        <f t="shared" si="10"/>
        <v>-</v>
      </c>
      <c r="U109" s="72" t="str">
        <f t="shared" si="10"/>
        <v>-</v>
      </c>
      <c r="V109" s="72" t="str">
        <f t="shared" si="10"/>
        <v>-</v>
      </c>
      <c r="W109" s="72">
        <f t="shared" si="15"/>
        <v>0</v>
      </c>
      <c r="X109" s="72" t="str">
        <f t="shared" si="12"/>
        <v>-</v>
      </c>
      <c r="Y109" s="72" t="str">
        <f t="shared" si="13"/>
        <v>-</v>
      </c>
      <c r="Z109" s="72" t="str">
        <f t="shared" si="14"/>
        <v>-</v>
      </c>
      <c r="AA109" s="72">
        <f t="shared" si="16"/>
        <v>0</v>
      </c>
      <c r="AB109" s="60" t="str">
        <f>IFERROR(INDEX('Listor_utökad spend'!D:D,MATCH(VALUE('Input-inköpta varor o tjänster'!E118),'Listor_utökad spend'!E:E,0)),0)</f>
        <v>2 Fastighet</v>
      </c>
      <c r="AC109" s="60" t="str">
        <f>IFERROR(INDEX('Listor_utökad spend'!F:F,MATCH(('Input-inköpta varor o tjänster'!F118),'Listor_utökad spend'!G:G,0)),AB109)</f>
        <v>2.5 Teknisk infrastruktur</v>
      </c>
      <c r="AD109" s="60" t="str">
        <f>IFERROR(INDEX('Listor_utökad spend'!H:H,MATCH(('Input-inköpta varor o tjänster'!G118),'Listor_utökad spend'!I:I,0)),AC109)</f>
        <v>2.5.2. Laddinfrastruktur och tankanläggningar</v>
      </c>
      <c r="AE109" s="62"/>
      <c r="AF109"/>
    </row>
    <row r="110" spans="1:32" s="63" customFormat="1" ht="15.5" thickTop="1" thickBot="1">
      <c r="A110" t="str">
        <f t="shared" si="26"/>
        <v>InköpAvVarorInköptaprodukterochtjänster-utökadberäkning2.5.99Övrigtekniskinfrastruktur</v>
      </c>
      <c r="B110" t="s">
        <v>12</v>
      </c>
      <c r="C110" t="str">
        <f>'Input-inköpta varor o tjänster'!$J$11</f>
        <v>Inköpta produkter och tjänster - utökad beräkning</v>
      </c>
      <c r="D110" t="str">
        <f>'Input-inköpta varor o tjänster'!J119</f>
        <v>2.5.99 Övrig teknisk infrastruktur</v>
      </c>
      <c r="E110" t="s">
        <v>516</v>
      </c>
      <c r="F110" s="77">
        <f>'Input-inköpta varor o tjänster'!K119</f>
        <v>0</v>
      </c>
      <c r="G110" s="77">
        <f>'Input-inköpta varor o tjänster'!L119</f>
        <v>0</v>
      </c>
      <c r="H110" s="77">
        <f>'Input-inköpta varor o tjänster'!M119</f>
        <v>0</v>
      </c>
      <c r="I110" s="77">
        <f>'Input-inköpta varor o tjänster'!N119</f>
        <v>0</v>
      </c>
      <c r="J110" s="77" t="str">
        <f>'Input-inköpta varor o tjänster'!O119</f>
        <v>kg CO2e/SEK</v>
      </c>
      <c r="K110" s="77">
        <f>'Input-inköpta varor o tjänster'!P119</f>
        <v>0</v>
      </c>
      <c r="L110" s="77">
        <f>'Input-inköpta varor o tjänster'!Q119</f>
        <v>0</v>
      </c>
      <c r="M110" s="78">
        <f>'Input-inköpta varor o tjänster'!R119</f>
        <v>4.9583624339332479E-2</v>
      </c>
      <c r="N110" s="78" t="str">
        <f>IF(ISNUMBER('Input-inköpta varor o tjänster'!S119),'Input-inköpta varor o tjänster'!S119,"-")</f>
        <v>-</v>
      </c>
      <c r="O110" s="78" t="str">
        <f>IF(ISNUMBER('Input-inköpta varor o tjänster'!T119),'Input-inköpta varor o tjänster'!T119,"-")</f>
        <v>-</v>
      </c>
      <c r="P110" s="78" t="str">
        <f>IF(ISNUMBER('Input-inköpta varor o tjänster'!U119),'Input-inköpta varor o tjänster'!U119,"-")</f>
        <v>-</v>
      </c>
      <c r="Q110" s="60" t="str">
        <f t="shared" si="11"/>
        <v>-</v>
      </c>
      <c r="R110" s="60" t="str">
        <f t="shared" si="11"/>
        <v>-</v>
      </c>
      <c r="S110" s="61" t="str">
        <f t="shared" si="11"/>
        <v>-</v>
      </c>
      <c r="T110" s="72" t="str">
        <f t="shared" si="10"/>
        <v>-</v>
      </c>
      <c r="U110" s="72" t="str">
        <f t="shared" si="10"/>
        <v>-</v>
      </c>
      <c r="V110" s="72" t="str">
        <f t="shared" si="10"/>
        <v>-</v>
      </c>
      <c r="W110" s="72">
        <f t="shared" si="15"/>
        <v>0</v>
      </c>
      <c r="X110" s="72" t="str">
        <f t="shared" si="12"/>
        <v>-</v>
      </c>
      <c r="Y110" s="72" t="str">
        <f t="shared" si="13"/>
        <v>-</v>
      </c>
      <c r="Z110" s="72" t="str">
        <f t="shared" si="14"/>
        <v>-</v>
      </c>
      <c r="AA110" s="72">
        <f t="shared" si="16"/>
        <v>0</v>
      </c>
      <c r="AB110" s="60" t="str">
        <f>IFERROR(INDEX('Listor_utökad spend'!D:D,MATCH(VALUE('Input-inköpta varor o tjänster'!E119),'Listor_utökad spend'!E:E,0)),0)</f>
        <v>2 Fastighet</v>
      </c>
      <c r="AC110" s="60" t="str">
        <f>IFERROR(INDEX('Listor_utökad spend'!F:F,MATCH(('Input-inköpta varor o tjänster'!F119),'Listor_utökad spend'!G:G,0)),AB110)</f>
        <v>2.5 Teknisk infrastruktur</v>
      </c>
      <c r="AD110" s="60" t="str">
        <f>IFERROR(INDEX('Listor_utökad spend'!H:H,MATCH(('Input-inköpta varor o tjänster'!G119),'Listor_utökad spend'!I:I,0)),AC110)</f>
        <v>2.5.99. Övrig teknisk infrastruktur</v>
      </c>
      <c r="AE110" s="62"/>
      <c r="AF110"/>
    </row>
    <row r="111" spans="1:32" s="63" customFormat="1" ht="15.5" thickTop="1" thickBot="1">
      <c r="A111" t="str">
        <f t="shared" si="26"/>
        <v>InköpAvVarorInköptaprodukterochtjänster-utökadberäkning2.6Utrustningförtextilvård</v>
      </c>
      <c r="B111" t="s">
        <v>12</v>
      </c>
      <c r="C111" t="str">
        <f>'Input-inköpta varor o tjänster'!$J$11</f>
        <v>Inköpta produkter och tjänster - utökad beräkning</v>
      </c>
      <c r="D111" t="str">
        <f>'Input-inköpta varor o tjänster'!J120</f>
        <v>2.6 Utrustning för textilvård</v>
      </c>
      <c r="E111" t="s">
        <v>516</v>
      </c>
      <c r="F111" s="77">
        <f>'Input-inköpta varor o tjänster'!K120</f>
        <v>0</v>
      </c>
      <c r="G111" s="77">
        <f>'Input-inköpta varor o tjänster'!L120</f>
        <v>0</v>
      </c>
      <c r="H111" s="77">
        <f>'Input-inköpta varor o tjänster'!M120</f>
        <v>0</v>
      </c>
      <c r="I111" s="77">
        <f>'Input-inköpta varor o tjänster'!N120</f>
        <v>0</v>
      </c>
      <c r="J111" s="77" t="str">
        <f>'Input-inköpta varor o tjänster'!O120</f>
        <v>kg CO2e/SEK</v>
      </c>
      <c r="K111" s="77">
        <f>'Input-inköpta varor o tjänster'!P120</f>
        <v>0</v>
      </c>
      <c r="L111" s="77">
        <f>'Input-inköpta varor o tjänster'!Q120</f>
        <v>0</v>
      </c>
      <c r="M111" s="78">
        <f>'Input-inköpta varor o tjänster'!R120</f>
        <v>4.9583624339332479E-2</v>
      </c>
      <c r="N111" s="78" t="str">
        <f>IF(ISNUMBER('Input-inköpta varor o tjänster'!S120),'Input-inköpta varor o tjänster'!S120,"-")</f>
        <v>-</v>
      </c>
      <c r="O111" s="78" t="str">
        <f>IF(ISNUMBER('Input-inköpta varor o tjänster'!T120),'Input-inköpta varor o tjänster'!T120,"-")</f>
        <v>-</v>
      </c>
      <c r="P111" s="78" t="str">
        <f>IF(ISNUMBER('Input-inköpta varor o tjänster'!U120),'Input-inköpta varor o tjänster'!U120,"-")</f>
        <v>-</v>
      </c>
      <c r="Q111" s="60" t="str">
        <f t="shared" si="11"/>
        <v>-</v>
      </c>
      <c r="R111" s="60" t="str">
        <f t="shared" si="11"/>
        <v>-</v>
      </c>
      <c r="S111" s="61" t="str">
        <f t="shared" si="11"/>
        <v>-</v>
      </c>
      <c r="T111" s="72" t="str">
        <f t="shared" si="10"/>
        <v>-</v>
      </c>
      <c r="U111" s="72" t="str">
        <f t="shared" si="10"/>
        <v>-</v>
      </c>
      <c r="V111" s="72" t="str">
        <f t="shared" si="10"/>
        <v>-</v>
      </c>
      <c r="W111" s="72">
        <f t="shared" si="15"/>
        <v>0</v>
      </c>
      <c r="X111" s="72" t="str">
        <f t="shared" si="12"/>
        <v>-</v>
      </c>
      <c r="Y111" s="72" t="str">
        <f t="shared" si="13"/>
        <v>-</v>
      </c>
      <c r="Z111" s="72" t="str">
        <f t="shared" si="14"/>
        <v>-</v>
      </c>
      <c r="AA111" s="72">
        <f t="shared" si="16"/>
        <v>0</v>
      </c>
      <c r="AB111" s="60" t="str">
        <f>IFERROR(INDEX('Listor_utökad spend'!D:D,MATCH(VALUE('Input-inköpta varor o tjänster'!E120),'Listor_utökad spend'!E:E,0)),0)</f>
        <v>2 Fastighet</v>
      </c>
      <c r="AC111" s="60" t="str">
        <f>IFERROR(INDEX('Listor_utökad spend'!F:F,MATCH(('Input-inköpta varor o tjänster'!F120),'Listor_utökad spend'!G:G,0)),AB111)</f>
        <v>2 Fastighet</v>
      </c>
      <c r="AD111" s="60" t="str">
        <f>IFERROR(INDEX('Listor_utökad spend'!H:H,MATCH(('Input-inköpta varor o tjänster'!G120),'Listor_utökad spend'!I:I,0)),AC111)</f>
        <v>2 Fastighet</v>
      </c>
      <c r="AE111" s="62"/>
      <c r="AF111"/>
    </row>
    <row r="112" spans="1:32" s="63" customFormat="1" ht="15.5" thickTop="1" thickBot="1">
      <c r="A112" t="str">
        <f t="shared" si="26"/>
        <v>InköpAvVarorInköptaprodukterochtjänster-utökadberäkning0</v>
      </c>
      <c r="B112" t="s">
        <v>12</v>
      </c>
      <c r="C112" t="str">
        <f>'Input-inköpta varor o tjänster'!$J$11</f>
        <v>Inköpta produkter och tjänster - utökad beräkning</v>
      </c>
      <c r="D112">
        <f>'Input-inköpta varor o tjänster'!J121</f>
        <v>0</v>
      </c>
      <c r="E112" t="s">
        <v>516</v>
      </c>
      <c r="F112" s="77">
        <f>'Input-inköpta varor o tjänster'!K121</f>
        <v>0</v>
      </c>
      <c r="G112" s="77">
        <f>'Input-inköpta varor o tjänster'!L121</f>
        <v>0</v>
      </c>
      <c r="H112" s="77">
        <f>'Input-inköpta varor o tjänster'!M121</f>
        <v>0</v>
      </c>
      <c r="I112" s="77">
        <f>'Input-inköpta varor o tjänster'!N121</f>
        <v>0</v>
      </c>
      <c r="J112" s="77" t="str">
        <f>'Input-inköpta varor o tjänster'!O121</f>
        <v>-</v>
      </c>
      <c r="K112" s="77" t="str">
        <f>'Input-inköpta varor o tjänster'!P121</f>
        <v>-</v>
      </c>
      <c r="L112" s="77" t="str">
        <f>'Input-inköpta varor o tjänster'!Q121</f>
        <v>-</v>
      </c>
      <c r="M112" s="78" t="str">
        <f>'Input-inköpta varor o tjänster'!R121</f>
        <v>-</v>
      </c>
      <c r="N112" s="78" t="str">
        <f>IF(ISNUMBER('Input-inköpta varor o tjänster'!S121),'Input-inköpta varor o tjänster'!S121,"-")</f>
        <v>-</v>
      </c>
      <c r="O112" s="78" t="str">
        <f>IF(ISNUMBER('Input-inköpta varor o tjänster'!T121),'Input-inköpta varor o tjänster'!T121,"-")</f>
        <v>-</v>
      </c>
      <c r="P112" s="78" t="str">
        <f>IF(ISNUMBER('Input-inköpta varor o tjänster'!U121),'Input-inköpta varor o tjänster'!U121,"-")</f>
        <v>-</v>
      </c>
      <c r="Q112" s="60" t="str">
        <f t="shared" si="11"/>
        <v>-</v>
      </c>
      <c r="R112" s="60" t="str">
        <f t="shared" si="11"/>
        <v>-</v>
      </c>
      <c r="S112" s="61" t="str">
        <f t="shared" si="11"/>
        <v>-</v>
      </c>
      <c r="T112" s="72" t="str">
        <f t="shared" si="10"/>
        <v>-</v>
      </c>
      <c r="U112" s="72" t="str">
        <f t="shared" si="10"/>
        <v>-</v>
      </c>
      <c r="V112" s="72" t="str">
        <f t="shared" si="10"/>
        <v>-</v>
      </c>
      <c r="W112" s="72">
        <f t="shared" si="15"/>
        <v>0</v>
      </c>
      <c r="X112" s="72" t="str">
        <f t="shared" si="12"/>
        <v>-</v>
      </c>
      <c r="Y112" s="72" t="str">
        <f t="shared" si="13"/>
        <v>-</v>
      </c>
      <c r="Z112" s="72" t="str">
        <f t="shared" si="14"/>
        <v>-</v>
      </c>
      <c r="AA112" s="72">
        <f t="shared" si="16"/>
        <v>0</v>
      </c>
      <c r="AB112" s="60">
        <f>IFERROR(INDEX('Listor_utökad spend'!D:D,MATCH(VALUE('Input-inköpta varor o tjänster'!E121),'Listor_utökad spend'!E:E,0)),0)</f>
        <v>0</v>
      </c>
      <c r="AC112" s="60">
        <f>IFERROR(INDEX('Listor_utökad spend'!F:F,MATCH(('Input-inköpta varor o tjänster'!F121),'Listor_utökad spend'!G:G,0)),AB112)</f>
        <v>0</v>
      </c>
      <c r="AD112" s="60" t="str">
        <f>IFERROR(INDEX('Listor_utökad spend'!H:H,MATCH(('Input-inköpta varor o tjänster'!G121),'Listor_utökad spend'!I:I,0)),AC112)</f>
        <v xml:space="preserve"> </v>
      </c>
      <c r="AE112" s="62"/>
      <c r="AF112"/>
    </row>
    <row r="113" spans="1:32" s="63" customFormat="1" ht="15.5" thickTop="1" thickBot="1">
      <c r="A113" t="str">
        <f t="shared" si="26"/>
        <v>InköpAvVarorInköptaprodukterochtjänster-utökadberäkning3ITochKommunikation</v>
      </c>
      <c r="B113" t="s">
        <v>12</v>
      </c>
      <c r="C113" t="str">
        <f>'Input-inköpta varor o tjänster'!$J$11</f>
        <v>Inköpta produkter och tjänster - utökad beräkning</v>
      </c>
      <c r="D113" t="str">
        <f>'Input-inköpta varor o tjänster'!J122</f>
        <v>3 IT och Kommunikation</v>
      </c>
      <c r="E113" t="s">
        <v>516</v>
      </c>
      <c r="F113" s="77">
        <f>'Input-inköpta varor o tjänster'!K122</f>
        <v>0</v>
      </c>
      <c r="G113" s="77">
        <f>'Input-inköpta varor o tjänster'!L122</f>
        <v>0</v>
      </c>
      <c r="H113" s="77">
        <f>'Input-inköpta varor o tjänster'!M122</f>
        <v>0</v>
      </c>
      <c r="I113" s="77">
        <f>'Input-inköpta varor o tjänster'!N122</f>
        <v>0</v>
      </c>
      <c r="J113" s="77" t="str">
        <f>'Input-inköpta varor o tjänster'!O122</f>
        <v>kg CO2e/SEK</v>
      </c>
      <c r="K113" s="77">
        <f>'Input-inköpta varor o tjänster'!P122</f>
        <v>0</v>
      </c>
      <c r="L113" s="77">
        <f>'Input-inköpta varor o tjänster'!Q122</f>
        <v>0</v>
      </c>
      <c r="M113" s="78">
        <f>'Input-inköpta varor o tjänster'!R122</f>
        <v>1.1242152453773909E-2</v>
      </c>
      <c r="N113" s="78" t="str">
        <f>IF(ISNUMBER('Input-inköpta varor o tjänster'!S122),'Input-inköpta varor o tjänster'!S122,"-")</f>
        <v>-</v>
      </c>
      <c r="O113" s="78" t="str">
        <f>IF(ISNUMBER('Input-inköpta varor o tjänster'!T122),'Input-inköpta varor o tjänster'!T122,"-")</f>
        <v>-</v>
      </c>
      <c r="P113" s="78" t="str">
        <f>IF(ISNUMBER('Input-inköpta varor o tjänster'!U122),'Input-inköpta varor o tjänster'!U122,"-")</f>
        <v>-</v>
      </c>
      <c r="Q113" s="60" t="str">
        <f t="shared" si="11"/>
        <v>-</v>
      </c>
      <c r="R113" s="60" t="str">
        <f t="shared" si="11"/>
        <v>-</v>
      </c>
      <c r="S113" s="61" t="str">
        <f t="shared" si="11"/>
        <v>-</v>
      </c>
      <c r="T113" s="72" t="str">
        <f t="shared" si="10"/>
        <v>-</v>
      </c>
      <c r="U113" s="72" t="str">
        <f t="shared" si="10"/>
        <v>-</v>
      </c>
      <c r="V113" s="72" t="str">
        <f t="shared" si="10"/>
        <v>-</v>
      </c>
      <c r="W113" s="72">
        <f t="shared" si="15"/>
        <v>0</v>
      </c>
      <c r="X113" s="72" t="str">
        <f t="shared" si="12"/>
        <v>-</v>
      </c>
      <c r="Y113" s="72" t="str">
        <f t="shared" si="13"/>
        <v>-</v>
      </c>
      <c r="Z113" s="72" t="str">
        <f t="shared" si="14"/>
        <v>-</v>
      </c>
      <c r="AA113" s="72">
        <f t="shared" si="16"/>
        <v>0</v>
      </c>
      <c r="AB113" s="60" t="str">
        <f>IFERROR(INDEX('Listor_utökad spend'!D:D,MATCH(VALUE('Input-inköpta varor o tjänster'!E122),'Listor_utökad spend'!E:E,0)),0)</f>
        <v>3 IT och Kommunikation</v>
      </c>
      <c r="AC113" s="60" t="str">
        <f>IFERROR(INDEX('Listor_utökad spend'!F:F,MATCH(('Input-inköpta varor o tjänster'!F122),'Listor_utökad spend'!G:G,0)),AB113)</f>
        <v>3 IT och Kommunikation</v>
      </c>
      <c r="AD113" s="60" t="str">
        <f>IFERROR(INDEX('Listor_utökad spend'!H:H,MATCH(('Input-inköpta varor o tjänster'!G122),'Listor_utökad spend'!I:I,0)),AC113)</f>
        <v>3 IT och Kommunikation</v>
      </c>
      <c r="AE113" s="62"/>
      <c r="AF113"/>
    </row>
    <row r="114" spans="1:32" s="63" customFormat="1" ht="15.5" thickTop="1" thickBot="1">
      <c r="A114" t="str">
        <f t="shared" si="26"/>
        <v>InköpAvVarorInköptaprodukterochtjänster-utökadberäkning3.1IT-MjukvaravårdrelateradocheHälsa</v>
      </c>
      <c r="B114" t="s">
        <v>12</v>
      </c>
      <c r="C114" t="str">
        <f>'Input-inköpta varor o tjänster'!$J$11</f>
        <v>Inköpta produkter och tjänster - utökad beräkning</v>
      </c>
      <c r="D114" t="str">
        <f>'Input-inköpta varor o tjänster'!J123</f>
        <v>3.1 IT-Mjukvara vårdrelaterad och eHälsa</v>
      </c>
      <c r="E114" t="s">
        <v>516</v>
      </c>
      <c r="F114" s="77">
        <f>'Input-inköpta varor o tjänster'!K123</f>
        <v>0</v>
      </c>
      <c r="G114" s="77">
        <f>'Input-inköpta varor o tjänster'!L123</f>
        <v>0</v>
      </c>
      <c r="H114" s="77">
        <f>'Input-inköpta varor o tjänster'!M123</f>
        <v>0</v>
      </c>
      <c r="I114" s="77">
        <f>'Input-inköpta varor o tjänster'!N123</f>
        <v>0</v>
      </c>
      <c r="J114" s="77" t="str">
        <f>'Input-inköpta varor o tjänster'!O123</f>
        <v>kg CO2e/SEK</v>
      </c>
      <c r="K114" s="77">
        <f>'Input-inköpta varor o tjänster'!P123</f>
        <v>0</v>
      </c>
      <c r="L114" s="77">
        <f>'Input-inköpta varor o tjänster'!Q123</f>
        <v>0</v>
      </c>
      <c r="M114" s="78">
        <f>'Input-inköpta varor o tjänster'!R123</f>
        <v>7.8802360348066945E-3</v>
      </c>
      <c r="N114" s="78" t="str">
        <f>IF(ISNUMBER('Input-inköpta varor o tjänster'!S123),'Input-inköpta varor o tjänster'!S123,"-")</f>
        <v>-</v>
      </c>
      <c r="O114" s="78" t="str">
        <f>IF(ISNUMBER('Input-inköpta varor o tjänster'!T123),'Input-inköpta varor o tjänster'!T123,"-")</f>
        <v>-</v>
      </c>
      <c r="P114" s="78" t="str">
        <f>IF(ISNUMBER('Input-inköpta varor o tjänster'!U123),'Input-inköpta varor o tjänster'!U123,"-")</f>
        <v>-</v>
      </c>
      <c r="Q114" s="60" t="str">
        <f t="shared" si="11"/>
        <v>-</v>
      </c>
      <c r="R114" s="60" t="str">
        <f t="shared" si="11"/>
        <v>-</v>
      </c>
      <c r="S114" s="61" t="str">
        <f t="shared" si="11"/>
        <v>-</v>
      </c>
      <c r="T114" s="72" t="str">
        <f t="shared" si="10"/>
        <v>-</v>
      </c>
      <c r="U114" s="72" t="str">
        <f t="shared" si="10"/>
        <v>-</v>
      </c>
      <c r="V114" s="72" t="str">
        <f t="shared" si="10"/>
        <v>-</v>
      </c>
      <c r="W114" s="72">
        <f t="shared" si="15"/>
        <v>0</v>
      </c>
      <c r="X114" s="72" t="str">
        <f t="shared" si="12"/>
        <v>-</v>
      </c>
      <c r="Y114" s="72" t="str">
        <f t="shared" si="13"/>
        <v>-</v>
      </c>
      <c r="Z114" s="72" t="str">
        <f t="shared" si="14"/>
        <v>-</v>
      </c>
      <c r="AA114" s="72">
        <f t="shared" si="16"/>
        <v>0</v>
      </c>
      <c r="AB114" s="60" t="str">
        <f>IFERROR(INDEX('Listor_utökad spend'!D:D,MATCH(VALUE('Input-inköpta varor o tjänster'!E123),'Listor_utökad spend'!E:E,0)),0)</f>
        <v>3 IT och Kommunikation</v>
      </c>
      <c r="AC114" s="60" t="str">
        <f>IFERROR(INDEX('Listor_utökad spend'!F:F,MATCH(('Input-inköpta varor o tjänster'!F123),'Listor_utökad spend'!G:G,0)),AB114)</f>
        <v>3.1 IT-Mjukvara vårdrelaterad och eHälsa</v>
      </c>
      <c r="AD114" s="60" t="str">
        <f>IFERROR(INDEX('Listor_utökad spend'!H:H,MATCH(('Input-inköpta varor o tjänster'!G123),'Listor_utökad spend'!I:I,0)),AC114)</f>
        <v>3.1 IT-Mjukvara vårdrelaterad och eHälsa</v>
      </c>
      <c r="AE114" s="62"/>
      <c r="AF114"/>
    </row>
    <row r="115" spans="1:32" s="63" customFormat="1" ht="15.5" thickTop="1" thickBot="1">
      <c r="A115" t="str">
        <f t="shared" si="26"/>
        <v>InköpAvVarorInköptaprodukterochtjänster-utökadberäkning3.1.1SystemförVårdstödochvårdkontinuitet(kvalitetsledningssystem)</v>
      </c>
      <c r="B115" t="s">
        <v>12</v>
      </c>
      <c r="C115" t="str">
        <f>'Input-inköpta varor o tjänster'!$J$11</f>
        <v>Inköpta produkter och tjänster - utökad beräkning</v>
      </c>
      <c r="D115" t="str">
        <f>'Input-inköpta varor o tjänster'!J124</f>
        <v>3.1.1 System för Vårdstöd och vårdkontinuitet (kvalitetsledningssystem)</v>
      </c>
      <c r="E115" t="s">
        <v>516</v>
      </c>
      <c r="F115" s="77">
        <f>'Input-inköpta varor o tjänster'!K124</f>
        <v>0</v>
      </c>
      <c r="G115" s="77">
        <f>'Input-inköpta varor o tjänster'!L124</f>
        <v>0</v>
      </c>
      <c r="H115" s="77">
        <f>'Input-inköpta varor o tjänster'!M124</f>
        <v>0</v>
      </c>
      <c r="I115" s="77">
        <f>'Input-inköpta varor o tjänster'!N124</f>
        <v>0</v>
      </c>
      <c r="J115" s="77" t="str">
        <f>'Input-inköpta varor o tjänster'!O124</f>
        <v>kg CO2e/SEK</v>
      </c>
      <c r="K115" s="77">
        <f>'Input-inköpta varor o tjänster'!P124</f>
        <v>0</v>
      </c>
      <c r="L115" s="77">
        <f>'Input-inköpta varor o tjänster'!Q124</f>
        <v>0</v>
      </c>
      <c r="M115" s="78">
        <f>'Input-inköpta varor o tjänster'!R124</f>
        <v>7.880236034806691E-3</v>
      </c>
      <c r="N115" s="78" t="str">
        <f>IF(ISNUMBER('Input-inköpta varor o tjänster'!S124),'Input-inköpta varor o tjänster'!S124,"-")</f>
        <v>-</v>
      </c>
      <c r="O115" s="78" t="str">
        <f>IF(ISNUMBER('Input-inköpta varor o tjänster'!T124),'Input-inköpta varor o tjänster'!T124,"-")</f>
        <v>-</v>
      </c>
      <c r="P115" s="78" t="str">
        <f>IF(ISNUMBER('Input-inköpta varor o tjänster'!U124),'Input-inköpta varor o tjänster'!U124,"-")</f>
        <v>-</v>
      </c>
      <c r="Q115" s="60" t="str">
        <f t="shared" si="11"/>
        <v>-</v>
      </c>
      <c r="R115" s="60" t="str">
        <f t="shared" si="11"/>
        <v>-</v>
      </c>
      <c r="S115" s="61" t="str">
        <f t="shared" si="11"/>
        <v>-</v>
      </c>
      <c r="T115" s="72" t="str">
        <f t="shared" si="10"/>
        <v>-</v>
      </c>
      <c r="U115" s="72" t="str">
        <f t="shared" si="10"/>
        <v>-</v>
      </c>
      <c r="V115" s="72" t="str">
        <f t="shared" si="10"/>
        <v>-</v>
      </c>
      <c r="W115" s="72">
        <f t="shared" si="15"/>
        <v>0</v>
      </c>
      <c r="X115" s="72" t="str">
        <f t="shared" si="12"/>
        <v>-</v>
      </c>
      <c r="Y115" s="72" t="str">
        <f t="shared" si="13"/>
        <v>-</v>
      </c>
      <c r="Z115" s="72" t="str">
        <f t="shared" si="14"/>
        <v>-</v>
      </c>
      <c r="AA115" s="72">
        <f t="shared" si="16"/>
        <v>0</v>
      </c>
      <c r="AB115" s="60" t="str">
        <f>IFERROR(INDEX('Listor_utökad spend'!D:D,MATCH(VALUE('Input-inköpta varor o tjänster'!E124),'Listor_utökad spend'!E:E,0)),0)</f>
        <v>3 IT och Kommunikation</v>
      </c>
      <c r="AC115" s="60" t="str">
        <f>IFERROR(INDEX('Listor_utökad spend'!F:F,MATCH(('Input-inköpta varor o tjänster'!F124),'Listor_utökad spend'!G:G,0)),AB115)</f>
        <v>3.1 IT-Mjukvara vårdrelaterad och eHälsa</v>
      </c>
      <c r="AD115" s="60" t="str">
        <f>IFERROR(INDEX('Listor_utökad spend'!H:H,MATCH(('Input-inköpta varor o tjänster'!G124),'Listor_utökad spend'!I:I,0)),AC115)</f>
        <v>3.1.1. System för Vårdstöd och vårdkontinuitet (kvalitetsledningssystem)</v>
      </c>
      <c r="AE115" s="62"/>
      <c r="AF115"/>
    </row>
    <row r="116" spans="1:32" s="63" customFormat="1" ht="15.5" thickTop="1" thickBot="1">
      <c r="A116" t="str">
        <f t="shared" si="26"/>
        <v>InköpAvVarorInköptaprodukterochtjänster-utökadberäkning3.1.2SystemförAnestesi&amp;Intensivvård</v>
      </c>
      <c r="B116" t="s">
        <v>12</v>
      </c>
      <c r="C116" t="str">
        <f>'Input-inköpta varor o tjänster'!$J$11</f>
        <v>Inköpta produkter och tjänster - utökad beräkning</v>
      </c>
      <c r="D116" t="str">
        <f>'Input-inköpta varor o tjänster'!J125</f>
        <v>3.1.2 System för Anestesi &amp; Intensivvård</v>
      </c>
      <c r="E116" t="s">
        <v>516</v>
      </c>
      <c r="F116" s="77">
        <f>'Input-inköpta varor o tjänster'!K125</f>
        <v>0</v>
      </c>
      <c r="G116" s="77">
        <f>'Input-inköpta varor o tjänster'!L125</f>
        <v>0</v>
      </c>
      <c r="H116" s="77">
        <f>'Input-inköpta varor o tjänster'!M125</f>
        <v>0</v>
      </c>
      <c r="I116" s="77">
        <f>'Input-inköpta varor o tjänster'!N125</f>
        <v>0</v>
      </c>
      <c r="J116" s="77" t="str">
        <f>'Input-inköpta varor o tjänster'!O125</f>
        <v>kg CO2e/SEK</v>
      </c>
      <c r="K116" s="77">
        <f>'Input-inköpta varor o tjänster'!P125</f>
        <v>0</v>
      </c>
      <c r="L116" s="77">
        <f>'Input-inköpta varor o tjänster'!Q125</f>
        <v>0</v>
      </c>
      <c r="M116" s="78">
        <f>'Input-inköpta varor o tjänster'!R125</f>
        <v>7.880236034806691E-3</v>
      </c>
      <c r="N116" s="78" t="str">
        <f>IF(ISNUMBER('Input-inköpta varor o tjänster'!S125),'Input-inköpta varor o tjänster'!S125,"-")</f>
        <v>-</v>
      </c>
      <c r="O116" s="78" t="str">
        <f>IF(ISNUMBER('Input-inköpta varor o tjänster'!T125),'Input-inköpta varor o tjänster'!T125,"-")</f>
        <v>-</v>
      </c>
      <c r="P116" s="78" t="str">
        <f>IF(ISNUMBER('Input-inköpta varor o tjänster'!U125),'Input-inköpta varor o tjänster'!U125,"-")</f>
        <v>-</v>
      </c>
      <c r="Q116" s="60" t="str">
        <f t="shared" si="11"/>
        <v>-</v>
      </c>
      <c r="R116" s="60" t="str">
        <f t="shared" si="11"/>
        <v>-</v>
      </c>
      <c r="S116" s="61" t="str">
        <f t="shared" si="11"/>
        <v>-</v>
      </c>
      <c r="T116" s="72" t="str">
        <f t="shared" si="10"/>
        <v>-</v>
      </c>
      <c r="U116" s="72" t="str">
        <f t="shared" si="10"/>
        <v>-</v>
      </c>
      <c r="V116" s="72" t="str">
        <f t="shared" si="10"/>
        <v>-</v>
      </c>
      <c r="W116" s="72">
        <f t="shared" si="15"/>
        <v>0</v>
      </c>
      <c r="X116" s="72" t="str">
        <f t="shared" si="12"/>
        <v>-</v>
      </c>
      <c r="Y116" s="72" t="str">
        <f t="shared" si="13"/>
        <v>-</v>
      </c>
      <c r="Z116" s="72" t="str">
        <f t="shared" si="14"/>
        <v>-</v>
      </c>
      <c r="AA116" s="72">
        <f t="shared" si="16"/>
        <v>0</v>
      </c>
      <c r="AB116" s="60" t="str">
        <f>IFERROR(INDEX('Listor_utökad spend'!D:D,MATCH(VALUE('Input-inköpta varor o tjänster'!E125),'Listor_utökad spend'!E:E,0)),0)</f>
        <v>3 IT och Kommunikation</v>
      </c>
      <c r="AC116" s="60" t="str">
        <f>IFERROR(INDEX('Listor_utökad spend'!F:F,MATCH(('Input-inköpta varor o tjänster'!F125),'Listor_utökad spend'!G:G,0)),AB116)</f>
        <v>3.1 IT-Mjukvara vårdrelaterad och eHälsa</v>
      </c>
      <c r="AD116" s="60" t="str">
        <f>IFERROR(INDEX('Listor_utökad spend'!H:H,MATCH(('Input-inköpta varor o tjänster'!G125),'Listor_utökad spend'!I:I,0)),AC116)</f>
        <v>3.1.2. System för Anestesi &amp; Intensivvård</v>
      </c>
      <c r="AE116" s="62"/>
      <c r="AF116"/>
    </row>
    <row r="117" spans="1:32" s="63" customFormat="1" ht="15.5" thickTop="1" thickBot="1">
      <c r="A117" t="str">
        <f t="shared" si="26"/>
        <v>InköpAvVarorInköptaprodukterochtjänster-utökadberäkning3.1.3SystemförTerapi&amp;Diagnostik</v>
      </c>
      <c r="B117" t="s">
        <v>12</v>
      </c>
      <c r="C117" t="str">
        <f>'Input-inköpta varor o tjänster'!$J$11</f>
        <v>Inköpta produkter och tjänster - utökad beräkning</v>
      </c>
      <c r="D117" t="str">
        <f>'Input-inköpta varor o tjänster'!J126</f>
        <v>3.1.3 System för Terapi &amp; Diagnostik</v>
      </c>
      <c r="E117" t="s">
        <v>516</v>
      </c>
      <c r="F117" s="77">
        <f>'Input-inköpta varor o tjänster'!K126</f>
        <v>0</v>
      </c>
      <c r="G117" s="77">
        <f>'Input-inköpta varor o tjänster'!L126</f>
        <v>0</v>
      </c>
      <c r="H117" s="77">
        <f>'Input-inköpta varor o tjänster'!M126</f>
        <v>0</v>
      </c>
      <c r="I117" s="77">
        <f>'Input-inköpta varor o tjänster'!N126</f>
        <v>0</v>
      </c>
      <c r="J117" s="77" t="str">
        <f>'Input-inköpta varor o tjänster'!O126</f>
        <v>kg CO2e/SEK</v>
      </c>
      <c r="K117" s="77">
        <f>'Input-inköpta varor o tjänster'!P126</f>
        <v>0</v>
      </c>
      <c r="L117" s="77">
        <f>'Input-inköpta varor o tjänster'!Q126</f>
        <v>0</v>
      </c>
      <c r="M117" s="78">
        <f>'Input-inköpta varor o tjänster'!R126</f>
        <v>7.880236034806691E-3</v>
      </c>
      <c r="N117" s="78" t="str">
        <f>IF(ISNUMBER('Input-inköpta varor o tjänster'!S126),'Input-inköpta varor o tjänster'!S126,"-")</f>
        <v>-</v>
      </c>
      <c r="O117" s="78" t="str">
        <f>IF(ISNUMBER('Input-inköpta varor o tjänster'!T126),'Input-inköpta varor o tjänster'!T126,"-")</f>
        <v>-</v>
      </c>
      <c r="P117" s="78" t="str">
        <f>IF(ISNUMBER('Input-inköpta varor o tjänster'!U126),'Input-inköpta varor o tjänster'!U126,"-")</f>
        <v>-</v>
      </c>
      <c r="Q117" s="60" t="str">
        <f t="shared" si="11"/>
        <v>-</v>
      </c>
      <c r="R117" s="60" t="str">
        <f t="shared" si="11"/>
        <v>-</v>
      </c>
      <c r="S117" s="61" t="str">
        <f t="shared" si="11"/>
        <v>-</v>
      </c>
      <c r="T117" s="72" t="str">
        <f t="shared" si="10"/>
        <v>-</v>
      </c>
      <c r="U117" s="72" t="str">
        <f t="shared" si="10"/>
        <v>-</v>
      </c>
      <c r="V117" s="72" t="str">
        <f t="shared" si="10"/>
        <v>-</v>
      </c>
      <c r="W117" s="72">
        <f t="shared" si="15"/>
        <v>0</v>
      </c>
      <c r="X117" s="72" t="str">
        <f t="shared" si="12"/>
        <v>-</v>
      </c>
      <c r="Y117" s="72" t="str">
        <f t="shared" si="13"/>
        <v>-</v>
      </c>
      <c r="Z117" s="72" t="str">
        <f t="shared" si="14"/>
        <v>-</v>
      </c>
      <c r="AA117" s="72">
        <f t="shared" si="16"/>
        <v>0</v>
      </c>
      <c r="AB117" s="60" t="str">
        <f>IFERROR(INDEX('Listor_utökad spend'!D:D,MATCH(VALUE('Input-inköpta varor o tjänster'!E126),'Listor_utökad spend'!E:E,0)),0)</f>
        <v>3 IT och Kommunikation</v>
      </c>
      <c r="AC117" s="60" t="str">
        <f>IFERROR(INDEX('Listor_utökad spend'!F:F,MATCH(('Input-inköpta varor o tjänster'!F126),'Listor_utökad spend'!G:G,0)),AB117)</f>
        <v>3.1 IT-Mjukvara vårdrelaterad och eHälsa</v>
      </c>
      <c r="AD117" s="60" t="str">
        <f>IFERROR(INDEX('Listor_utökad spend'!H:H,MATCH(('Input-inköpta varor o tjänster'!G126),'Listor_utökad spend'!I:I,0)),AC117)</f>
        <v>3.1.3. System för Terapi &amp; Diagnostik</v>
      </c>
      <c r="AE117" s="62"/>
      <c r="AF117"/>
    </row>
    <row r="118" spans="1:32" s="63" customFormat="1" ht="15.5" thickTop="1" thickBot="1">
      <c r="A118" t="str">
        <f t="shared" si="26"/>
        <v>InköpAvVarorInköptaprodukterochtjänster-utökadberäkning3.1.4SystemförBild-ochfunktion</v>
      </c>
      <c r="B118" t="s">
        <v>12</v>
      </c>
      <c r="C118" t="str">
        <f>'Input-inköpta varor o tjänster'!$J$11</f>
        <v>Inköpta produkter och tjänster - utökad beräkning</v>
      </c>
      <c r="D118" t="str">
        <f>'Input-inköpta varor o tjänster'!J127</f>
        <v>3.1.4 System för Bild- och funktion</v>
      </c>
      <c r="E118" t="s">
        <v>516</v>
      </c>
      <c r="F118" s="77">
        <f>'Input-inköpta varor o tjänster'!K127</f>
        <v>0</v>
      </c>
      <c r="G118" s="77">
        <f>'Input-inköpta varor o tjänster'!L127</f>
        <v>0</v>
      </c>
      <c r="H118" s="77">
        <f>'Input-inköpta varor o tjänster'!M127</f>
        <v>0</v>
      </c>
      <c r="I118" s="77">
        <f>'Input-inköpta varor o tjänster'!N127</f>
        <v>0</v>
      </c>
      <c r="J118" s="77" t="str">
        <f>'Input-inköpta varor o tjänster'!O127</f>
        <v>kg CO2e/SEK</v>
      </c>
      <c r="K118" s="77">
        <f>'Input-inköpta varor o tjänster'!P127</f>
        <v>0</v>
      </c>
      <c r="L118" s="77">
        <f>'Input-inköpta varor o tjänster'!Q127</f>
        <v>0</v>
      </c>
      <c r="M118" s="78">
        <f>'Input-inköpta varor o tjänster'!R127</f>
        <v>7.880236034806691E-3</v>
      </c>
      <c r="N118" s="78" t="str">
        <f>IF(ISNUMBER('Input-inköpta varor o tjänster'!S127),'Input-inköpta varor o tjänster'!S127,"-")</f>
        <v>-</v>
      </c>
      <c r="O118" s="78" t="str">
        <f>IF(ISNUMBER('Input-inköpta varor o tjänster'!T127),'Input-inköpta varor o tjänster'!T127,"-")</f>
        <v>-</v>
      </c>
      <c r="P118" s="78" t="str">
        <f>IF(ISNUMBER('Input-inköpta varor o tjänster'!U127),'Input-inköpta varor o tjänster'!U127,"-")</f>
        <v>-</v>
      </c>
      <c r="Q118" s="60" t="str">
        <f t="shared" si="11"/>
        <v>-</v>
      </c>
      <c r="R118" s="60" t="str">
        <f t="shared" si="11"/>
        <v>-</v>
      </c>
      <c r="S118" s="61" t="str">
        <f t="shared" si="11"/>
        <v>-</v>
      </c>
      <c r="T118" s="72" t="str">
        <f t="shared" si="10"/>
        <v>-</v>
      </c>
      <c r="U118" s="72" t="str">
        <f t="shared" si="10"/>
        <v>-</v>
      </c>
      <c r="V118" s="72" t="str">
        <f t="shared" si="10"/>
        <v>-</v>
      </c>
      <c r="W118" s="72">
        <f t="shared" si="15"/>
        <v>0</v>
      </c>
      <c r="X118" s="72" t="str">
        <f t="shared" si="12"/>
        <v>-</v>
      </c>
      <c r="Y118" s="72" t="str">
        <f t="shared" si="13"/>
        <v>-</v>
      </c>
      <c r="Z118" s="72" t="str">
        <f t="shared" si="14"/>
        <v>-</v>
      </c>
      <c r="AA118" s="72">
        <f t="shared" si="16"/>
        <v>0</v>
      </c>
      <c r="AB118" s="60" t="str">
        <f>IFERROR(INDEX('Listor_utökad spend'!D:D,MATCH(VALUE('Input-inköpta varor o tjänster'!E127),'Listor_utökad spend'!E:E,0)),0)</f>
        <v>3 IT och Kommunikation</v>
      </c>
      <c r="AC118" s="60" t="str">
        <f>IFERROR(INDEX('Listor_utökad spend'!F:F,MATCH(('Input-inköpta varor o tjänster'!F127),'Listor_utökad spend'!G:G,0)),AB118)</f>
        <v>3.1 IT-Mjukvara vårdrelaterad och eHälsa</v>
      </c>
      <c r="AD118" s="60" t="str">
        <f>IFERROR(INDEX('Listor_utökad spend'!H:H,MATCH(('Input-inköpta varor o tjänster'!G127),'Listor_utökad spend'!I:I,0)),AC118)</f>
        <v>3.1.4. System för Bild- och funktion</v>
      </c>
      <c r="AE118" s="62"/>
      <c r="AF118"/>
    </row>
    <row r="119" spans="1:32" s="63" customFormat="1" ht="15.5" thickTop="1" thickBot="1">
      <c r="A119" t="str">
        <f t="shared" si="26"/>
        <v>InköpAvVarorInköptaprodukterochtjänster-utökadberäkning3.1.5SystemförOperation</v>
      </c>
      <c r="B119" t="s">
        <v>12</v>
      </c>
      <c r="C119" t="str">
        <f>'Input-inköpta varor o tjänster'!$J$11</f>
        <v>Inköpta produkter och tjänster - utökad beräkning</v>
      </c>
      <c r="D119" t="str">
        <f>'Input-inköpta varor o tjänster'!J128</f>
        <v>3.1.5 System för Operation</v>
      </c>
      <c r="E119" t="s">
        <v>516</v>
      </c>
      <c r="F119" s="77">
        <f>'Input-inköpta varor o tjänster'!K128</f>
        <v>0</v>
      </c>
      <c r="G119" s="77">
        <f>'Input-inköpta varor o tjänster'!L128</f>
        <v>0</v>
      </c>
      <c r="H119" s="77">
        <f>'Input-inköpta varor o tjänster'!M128</f>
        <v>0</v>
      </c>
      <c r="I119" s="77">
        <f>'Input-inköpta varor o tjänster'!N128</f>
        <v>0</v>
      </c>
      <c r="J119" s="77" t="str">
        <f>'Input-inköpta varor o tjänster'!O128</f>
        <v>kg CO2e/SEK</v>
      </c>
      <c r="K119" s="77">
        <f>'Input-inköpta varor o tjänster'!P128</f>
        <v>0</v>
      </c>
      <c r="L119" s="77">
        <f>'Input-inköpta varor o tjänster'!Q128</f>
        <v>0</v>
      </c>
      <c r="M119" s="78">
        <f>'Input-inköpta varor o tjänster'!R128</f>
        <v>7.880236034806691E-3</v>
      </c>
      <c r="N119" s="78" t="str">
        <f>IF(ISNUMBER('Input-inköpta varor o tjänster'!S128),'Input-inköpta varor o tjänster'!S128,"-")</f>
        <v>-</v>
      </c>
      <c r="O119" s="78" t="str">
        <f>IF(ISNUMBER('Input-inköpta varor o tjänster'!T128),'Input-inköpta varor o tjänster'!T128,"-")</f>
        <v>-</v>
      </c>
      <c r="P119" s="78" t="str">
        <f>IF(ISNUMBER('Input-inköpta varor o tjänster'!U128),'Input-inköpta varor o tjänster'!U128,"-")</f>
        <v>-</v>
      </c>
      <c r="Q119" s="60" t="str">
        <f t="shared" si="11"/>
        <v>-</v>
      </c>
      <c r="R119" s="60" t="str">
        <f t="shared" si="11"/>
        <v>-</v>
      </c>
      <c r="S119" s="61" t="str">
        <f t="shared" si="11"/>
        <v>-</v>
      </c>
      <c r="T119" s="72" t="str">
        <f t="shared" si="10"/>
        <v>-</v>
      </c>
      <c r="U119" s="72" t="str">
        <f t="shared" si="10"/>
        <v>-</v>
      </c>
      <c r="V119" s="72" t="str">
        <f t="shared" si="10"/>
        <v>-</v>
      </c>
      <c r="W119" s="72">
        <f t="shared" si="15"/>
        <v>0</v>
      </c>
      <c r="X119" s="72" t="str">
        <f t="shared" si="12"/>
        <v>-</v>
      </c>
      <c r="Y119" s="72" t="str">
        <f t="shared" si="13"/>
        <v>-</v>
      </c>
      <c r="Z119" s="72" t="str">
        <f t="shared" si="14"/>
        <v>-</v>
      </c>
      <c r="AA119" s="72">
        <f t="shared" si="16"/>
        <v>0</v>
      </c>
      <c r="AB119" s="60" t="str">
        <f>IFERROR(INDEX('Listor_utökad spend'!D:D,MATCH(VALUE('Input-inköpta varor o tjänster'!E128),'Listor_utökad spend'!E:E,0)),0)</f>
        <v>3 IT och Kommunikation</v>
      </c>
      <c r="AC119" s="60" t="str">
        <f>IFERROR(INDEX('Listor_utökad spend'!F:F,MATCH(('Input-inköpta varor o tjänster'!F128),'Listor_utökad spend'!G:G,0)),AB119)</f>
        <v>3.1 IT-Mjukvara vårdrelaterad och eHälsa</v>
      </c>
      <c r="AD119" s="60" t="str">
        <f>IFERROR(INDEX('Listor_utökad spend'!H:H,MATCH(('Input-inköpta varor o tjänster'!G128),'Listor_utökad spend'!I:I,0)),AC119)</f>
        <v>3.1.5. System för Operation</v>
      </c>
      <c r="AE119" s="62"/>
      <c r="AF119"/>
    </row>
    <row r="120" spans="1:32" s="63" customFormat="1" ht="15.5" thickTop="1" thickBot="1">
      <c r="A120" t="str">
        <f t="shared" si="26"/>
        <v>InköpAvVarorInköptaprodukterochtjänster-utökadberäkning3.1.6SystemförLäkemedel</v>
      </c>
      <c r="B120" t="s">
        <v>12</v>
      </c>
      <c r="C120" t="str">
        <f>'Input-inköpta varor o tjänster'!$J$11</f>
        <v>Inköpta produkter och tjänster - utökad beräkning</v>
      </c>
      <c r="D120" t="str">
        <f>'Input-inköpta varor o tjänster'!J129</f>
        <v>3.1.6 System för Läkemedel</v>
      </c>
      <c r="E120" t="s">
        <v>516</v>
      </c>
      <c r="F120" s="77">
        <f>'Input-inköpta varor o tjänster'!K129</f>
        <v>0</v>
      </c>
      <c r="G120" s="77">
        <f>'Input-inköpta varor o tjänster'!L129</f>
        <v>0</v>
      </c>
      <c r="H120" s="77">
        <f>'Input-inköpta varor o tjänster'!M129</f>
        <v>0</v>
      </c>
      <c r="I120" s="77">
        <f>'Input-inköpta varor o tjänster'!N129</f>
        <v>0</v>
      </c>
      <c r="J120" s="77" t="str">
        <f>'Input-inköpta varor o tjänster'!O129</f>
        <v>kg CO2e/SEK</v>
      </c>
      <c r="K120" s="77">
        <f>'Input-inköpta varor o tjänster'!P129</f>
        <v>0</v>
      </c>
      <c r="L120" s="77">
        <f>'Input-inköpta varor o tjänster'!Q129</f>
        <v>0</v>
      </c>
      <c r="M120" s="78">
        <f>'Input-inköpta varor o tjänster'!R129</f>
        <v>7.880236034806691E-3</v>
      </c>
      <c r="N120" s="78" t="str">
        <f>IF(ISNUMBER('Input-inköpta varor o tjänster'!S129),'Input-inköpta varor o tjänster'!S129,"-")</f>
        <v>-</v>
      </c>
      <c r="O120" s="78" t="str">
        <f>IF(ISNUMBER('Input-inköpta varor o tjänster'!T129),'Input-inköpta varor o tjänster'!T129,"-")</f>
        <v>-</v>
      </c>
      <c r="P120" s="78" t="str">
        <f>IF(ISNUMBER('Input-inköpta varor o tjänster'!U129),'Input-inköpta varor o tjänster'!U129,"-")</f>
        <v>-</v>
      </c>
      <c r="Q120" s="60" t="str">
        <f t="shared" si="11"/>
        <v>-</v>
      </c>
      <c r="R120" s="60" t="str">
        <f t="shared" si="11"/>
        <v>-</v>
      </c>
      <c r="S120" s="61" t="str">
        <f t="shared" si="11"/>
        <v>-</v>
      </c>
      <c r="T120" s="72" t="str">
        <f t="shared" si="10"/>
        <v>-</v>
      </c>
      <c r="U120" s="72" t="str">
        <f t="shared" si="10"/>
        <v>-</v>
      </c>
      <c r="V120" s="72" t="str">
        <f t="shared" si="10"/>
        <v>-</v>
      </c>
      <c r="W120" s="72">
        <f t="shared" si="15"/>
        <v>0</v>
      </c>
      <c r="X120" s="72" t="str">
        <f t="shared" si="12"/>
        <v>-</v>
      </c>
      <c r="Y120" s="72" t="str">
        <f t="shared" si="13"/>
        <v>-</v>
      </c>
      <c r="Z120" s="72" t="str">
        <f t="shared" si="14"/>
        <v>-</v>
      </c>
      <c r="AA120" s="72">
        <f t="shared" si="16"/>
        <v>0</v>
      </c>
      <c r="AB120" s="60" t="str">
        <f>IFERROR(INDEX('Listor_utökad spend'!D:D,MATCH(VALUE('Input-inköpta varor o tjänster'!E129),'Listor_utökad spend'!E:E,0)),0)</f>
        <v>3 IT och Kommunikation</v>
      </c>
      <c r="AC120" s="60" t="str">
        <f>IFERROR(INDEX('Listor_utökad spend'!F:F,MATCH(('Input-inköpta varor o tjänster'!F129),'Listor_utökad spend'!G:G,0)),AB120)</f>
        <v>3.1 IT-Mjukvara vårdrelaterad och eHälsa</v>
      </c>
      <c r="AD120" s="60" t="str">
        <f>IFERROR(INDEX('Listor_utökad spend'!H:H,MATCH(('Input-inköpta varor o tjänster'!G129),'Listor_utökad spend'!I:I,0)),AC120)</f>
        <v>3.1.6. System för Läkemedel</v>
      </c>
      <c r="AE120" s="62"/>
      <c r="AF120"/>
    </row>
    <row r="121" spans="1:32" s="63" customFormat="1" ht="15.5" thickTop="1" thickBot="1">
      <c r="A121" t="str">
        <f t="shared" si="26"/>
        <v>InköpAvVarorInköptaprodukterochtjänster-utökadberäkning3.1.7Systemfördistansrådgivning,Vårdguiden/1177</v>
      </c>
      <c r="B121" t="s">
        <v>12</v>
      </c>
      <c r="C121" t="str">
        <f>'Input-inköpta varor o tjänster'!$J$11</f>
        <v>Inköpta produkter och tjänster - utökad beräkning</v>
      </c>
      <c r="D121" t="str">
        <f>'Input-inköpta varor o tjänster'!J130</f>
        <v>3.1.7 System för distansrådgivning, Vårdguiden/1177</v>
      </c>
      <c r="E121" t="s">
        <v>516</v>
      </c>
      <c r="F121" s="77">
        <f>'Input-inköpta varor o tjänster'!K130</f>
        <v>0</v>
      </c>
      <c r="G121" s="77">
        <f>'Input-inköpta varor o tjänster'!L130</f>
        <v>0</v>
      </c>
      <c r="H121" s="77">
        <f>'Input-inköpta varor o tjänster'!M130</f>
        <v>0</v>
      </c>
      <c r="I121" s="77">
        <f>'Input-inköpta varor o tjänster'!N130</f>
        <v>0</v>
      </c>
      <c r="J121" s="77" t="str">
        <f>'Input-inköpta varor o tjänster'!O130</f>
        <v>kg CO2e/SEK</v>
      </c>
      <c r="K121" s="77">
        <f>'Input-inköpta varor o tjänster'!P130</f>
        <v>0</v>
      </c>
      <c r="L121" s="77">
        <f>'Input-inköpta varor o tjänster'!Q130</f>
        <v>0</v>
      </c>
      <c r="M121" s="78">
        <f>'Input-inköpta varor o tjänster'!R130</f>
        <v>7.880236034806691E-3</v>
      </c>
      <c r="N121" s="78" t="str">
        <f>IF(ISNUMBER('Input-inköpta varor o tjänster'!S130),'Input-inköpta varor o tjänster'!S130,"-")</f>
        <v>-</v>
      </c>
      <c r="O121" s="78" t="str">
        <f>IF(ISNUMBER('Input-inköpta varor o tjänster'!T130),'Input-inköpta varor o tjänster'!T130,"-")</f>
        <v>-</v>
      </c>
      <c r="P121" s="78" t="str">
        <f>IF(ISNUMBER('Input-inköpta varor o tjänster'!U130),'Input-inköpta varor o tjänster'!U130,"-")</f>
        <v>-</v>
      </c>
      <c r="Q121" s="60" t="str">
        <f t="shared" si="11"/>
        <v>-</v>
      </c>
      <c r="R121" s="60" t="str">
        <f t="shared" si="11"/>
        <v>-</v>
      </c>
      <c r="S121" s="61" t="str">
        <f t="shared" si="11"/>
        <v>-</v>
      </c>
      <c r="T121" s="72" t="str">
        <f t="shared" si="10"/>
        <v>-</v>
      </c>
      <c r="U121" s="72" t="str">
        <f t="shared" si="10"/>
        <v>-</v>
      </c>
      <c r="V121" s="72" t="str">
        <f t="shared" si="10"/>
        <v>-</v>
      </c>
      <c r="W121" s="72">
        <f t="shared" si="15"/>
        <v>0</v>
      </c>
      <c r="X121" s="72" t="str">
        <f t="shared" si="12"/>
        <v>-</v>
      </c>
      <c r="Y121" s="72" t="str">
        <f t="shared" si="13"/>
        <v>-</v>
      </c>
      <c r="Z121" s="72" t="str">
        <f t="shared" si="14"/>
        <v>-</v>
      </c>
      <c r="AA121" s="72">
        <f t="shared" si="16"/>
        <v>0</v>
      </c>
      <c r="AB121" s="60" t="str">
        <f>IFERROR(INDEX('Listor_utökad spend'!D:D,MATCH(VALUE('Input-inköpta varor o tjänster'!E130),'Listor_utökad spend'!E:E,0)),0)</f>
        <v>3 IT och Kommunikation</v>
      </c>
      <c r="AC121" s="60" t="str">
        <f>IFERROR(INDEX('Listor_utökad spend'!F:F,MATCH(('Input-inköpta varor o tjänster'!F130),'Listor_utökad spend'!G:G,0)),AB121)</f>
        <v>3.1 IT-Mjukvara vårdrelaterad och eHälsa</v>
      </c>
      <c r="AD121" s="60" t="str">
        <f>IFERROR(INDEX('Listor_utökad spend'!H:H,MATCH(('Input-inköpta varor o tjänster'!G130),'Listor_utökad spend'!I:I,0)),AC121)</f>
        <v>3.1.7. System för distansrådgivning, Vårdguiden/1177</v>
      </c>
      <c r="AE121" s="62"/>
      <c r="AF121"/>
    </row>
    <row r="122" spans="1:32" s="63" customFormat="1" ht="15.5" thickTop="1" thickBot="1">
      <c r="A122" t="str">
        <f t="shared" si="26"/>
        <v>InköpAvVarorInköptaprodukterochtjänster-utökadberäkning3.1.99ÖvrigtIT-MjukvaravårdrelateradocheHälsa</v>
      </c>
      <c r="B122" t="s">
        <v>12</v>
      </c>
      <c r="C122" t="str">
        <f>'Input-inköpta varor o tjänster'!$J$11</f>
        <v>Inköpta produkter och tjänster - utökad beräkning</v>
      </c>
      <c r="D122" t="str">
        <f>'Input-inköpta varor o tjänster'!J131</f>
        <v>3.1.99 Övrigt IT-Mjukvara vårdrelaterad och eHälsa</v>
      </c>
      <c r="E122" t="s">
        <v>516</v>
      </c>
      <c r="F122" s="77">
        <f>'Input-inköpta varor o tjänster'!K131</f>
        <v>0</v>
      </c>
      <c r="G122" s="77">
        <f>'Input-inköpta varor o tjänster'!L131</f>
        <v>0</v>
      </c>
      <c r="H122" s="77">
        <f>'Input-inköpta varor o tjänster'!M131</f>
        <v>0</v>
      </c>
      <c r="I122" s="77">
        <f>'Input-inköpta varor o tjänster'!N131</f>
        <v>0</v>
      </c>
      <c r="J122" s="77" t="str">
        <f>'Input-inköpta varor o tjänster'!O131</f>
        <v>kg CO2e/SEK</v>
      </c>
      <c r="K122" s="77">
        <f>'Input-inköpta varor o tjänster'!P131</f>
        <v>0</v>
      </c>
      <c r="L122" s="77">
        <f>'Input-inköpta varor o tjänster'!Q131</f>
        <v>0</v>
      </c>
      <c r="M122" s="78">
        <f>'Input-inköpta varor o tjänster'!R131</f>
        <v>7.880236034806691E-3</v>
      </c>
      <c r="N122" s="78" t="str">
        <f>IF(ISNUMBER('Input-inköpta varor o tjänster'!S131),'Input-inköpta varor o tjänster'!S131,"-")</f>
        <v>-</v>
      </c>
      <c r="O122" s="78" t="str">
        <f>IF(ISNUMBER('Input-inköpta varor o tjänster'!T131),'Input-inköpta varor o tjänster'!T131,"-")</f>
        <v>-</v>
      </c>
      <c r="P122" s="78" t="str">
        <f>IF(ISNUMBER('Input-inköpta varor o tjänster'!U131),'Input-inköpta varor o tjänster'!U131,"-")</f>
        <v>-</v>
      </c>
      <c r="Q122" s="60" t="str">
        <f t="shared" si="11"/>
        <v>-</v>
      </c>
      <c r="R122" s="60" t="str">
        <f t="shared" si="11"/>
        <v>-</v>
      </c>
      <c r="S122" s="61" t="str">
        <f t="shared" si="11"/>
        <v>-</v>
      </c>
      <c r="T122" s="72" t="str">
        <f t="shared" si="10"/>
        <v>-</v>
      </c>
      <c r="U122" s="72" t="str">
        <f t="shared" si="10"/>
        <v>-</v>
      </c>
      <c r="V122" s="72" t="str">
        <f t="shared" si="10"/>
        <v>-</v>
      </c>
      <c r="W122" s="72">
        <f t="shared" si="15"/>
        <v>0</v>
      </c>
      <c r="X122" s="72" t="str">
        <f t="shared" si="12"/>
        <v>-</v>
      </c>
      <c r="Y122" s="72" t="str">
        <f t="shared" si="13"/>
        <v>-</v>
      </c>
      <c r="Z122" s="72" t="str">
        <f t="shared" si="14"/>
        <v>-</v>
      </c>
      <c r="AA122" s="72">
        <f t="shared" si="16"/>
        <v>0</v>
      </c>
      <c r="AB122" s="60" t="str">
        <f>IFERROR(INDEX('Listor_utökad spend'!D:D,MATCH(VALUE('Input-inköpta varor o tjänster'!E131),'Listor_utökad spend'!E:E,0)),0)</f>
        <v>3 IT och Kommunikation</v>
      </c>
      <c r="AC122" s="60" t="str">
        <f>IFERROR(INDEX('Listor_utökad spend'!F:F,MATCH(('Input-inköpta varor o tjänster'!F131),'Listor_utökad spend'!G:G,0)),AB122)</f>
        <v>3.1 IT-Mjukvara vårdrelaterad och eHälsa</v>
      </c>
      <c r="AD122" s="60" t="str">
        <f>IFERROR(INDEX('Listor_utökad spend'!H:H,MATCH(('Input-inköpta varor o tjänster'!G131),'Listor_utökad spend'!I:I,0)),AC122)</f>
        <v>3.1.99. Övrigt IT-Mjukvara vårdrelaterad och eHälsa</v>
      </c>
      <c r="AE122" s="62"/>
      <c r="AF122"/>
    </row>
    <row r="123" spans="1:32" s="63" customFormat="1" ht="15.5" thickTop="1" thickBot="1">
      <c r="A123" t="str">
        <f t="shared" si="26"/>
        <v>InköpAvVarorInköptaprodukterochtjänster-utökadberäkning3.2IT-Administrativtstöd</v>
      </c>
      <c r="B123" t="s">
        <v>12</v>
      </c>
      <c r="C123" t="str">
        <f>'Input-inköpta varor o tjänster'!$J$11</f>
        <v>Inköpta produkter och tjänster - utökad beräkning</v>
      </c>
      <c r="D123" t="str">
        <f>'Input-inköpta varor o tjänster'!J132</f>
        <v>3.2 IT- Administrativt stöd</v>
      </c>
      <c r="E123" t="s">
        <v>516</v>
      </c>
      <c r="F123" s="77">
        <f>'Input-inköpta varor o tjänster'!K132</f>
        <v>0</v>
      </c>
      <c r="G123" s="77">
        <f>'Input-inköpta varor o tjänster'!L132</f>
        <v>0</v>
      </c>
      <c r="H123" s="77">
        <f>'Input-inköpta varor o tjänster'!M132</f>
        <v>0</v>
      </c>
      <c r="I123" s="77">
        <f>'Input-inköpta varor o tjänster'!N132</f>
        <v>0</v>
      </c>
      <c r="J123" s="77" t="str">
        <f>'Input-inköpta varor o tjänster'!O132</f>
        <v>kg CO2e/SEK</v>
      </c>
      <c r="K123" s="77">
        <f>'Input-inköpta varor o tjänster'!P132</f>
        <v>0</v>
      </c>
      <c r="L123" s="77">
        <f>'Input-inköpta varor o tjänster'!Q132</f>
        <v>0</v>
      </c>
      <c r="M123" s="78">
        <f>'Input-inköpta varor o tjänster'!R132</f>
        <v>7.8802360348066945E-3</v>
      </c>
      <c r="N123" s="78" t="str">
        <f>IF(ISNUMBER('Input-inköpta varor o tjänster'!S132),'Input-inköpta varor o tjänster'!S132,"-")</f>
        <v>-</v>
      </c>
      <c r="O123" s="78" t="str">
        <f>IF(ISNUMBER('Input-inköpta varor o tjänster'!T132),'Input-inköpta varor o tjänster'!T132,"-")</f>
        <v>-</v>
      </c>
      <c r="P123" s="78" t="str">
        <f>IF(ISNUMBER('Input-inköpta varor o tjänster'!U132),'Input-inköpta varor o tjänster'!U132,"-")</f>
        <v>-</v>
      </c>
      <c r="Q123" s="60" t="str">
        <f t="shared" si="11"/>
        <v>-</v>
      </c>
      <c r="R123" s="60" t="str">
        <f t="shared" si="11"/>
        <v>-</v>
      </c>
      <c r="S123" s="61" t="str">
        <f t="shared" si="11"/>
        <v>-</v>
      </c>
      <c r="T123" s="72" t="str">
        <f t="shared" si="10"/>
        <v>-</v>
      </c>
      <c r="U123" s="72" t="str">
        <f t="shared" si="10"/>
        <v>-</v>
      </c>
      <c r="V123" s="72" t="str">
        <f t="shared" si="10"/>
        <v>-</v>
      </c>
      <c r="W123" s="72">
        <f t="shared" si="15"/>
        <v>0</v>
      </c>
      <c r="X123" s="72" t="str">
        <f t="shared" si="12"/>
        <v>-</v>
      </c>
      <c r="Y123" s="72" t="str">
        <f t="shared" si="13"/>
        <v>-</v>
      </c>
      <c r="Z123" s="72" t="str">
        <f t="shared" si="14"/>
        <v>-</v>
      </c>
      <c r="AA123" s="72">
        <f t="shared" si="16"/>
        <v>0</v>
      </c>
      <c r="AB123" s="60" t="str">
        <f>IFERROR(INDEX('Listor_utökad spend'!D:D,MATCH(VALUE('Input-inköpta varor o tjänster'!E132),'Listor_utökad spend'!E:E,0)),0)</f>
        <v>3 IT och Kommunikation</v>
      </c>
      <c r="AC123" s="60" t="str">
        <f>IFERROR(INDEX('Listor_utökad spend'!F:F,MATCH(('Input-inköpta varor o tjänster'!F132),'Listor_utökad spend'!G:G,0)),AB123)</f>
        <v>3.2 IT-Administrativt stöd</v>
      </c>
      <c r="AD123" s="60" t="str">
        <f>IFERROR(INDEX('Listor_utökad spend'!H:H,MATCH(('Input-inköpta varor o tjänster'!G132),'Listor_utökad spend'!I:I,0)),AC123)</f>
        <v>3.2 IT-Administrativt stöd</v>
      </c>
      <c r="AE123" s="62"/>
      <c r="AF123"/>
    </row>
    <row r="124" spans="1:32" s="63" customFormat="1" ht="15.5" thickTop="1" thickBot="1">
      <c r="A124" t="str">
        <f t="shared" si="26"/>
        <v>InköpAvVarorInköptaprodukterochtjänster-utökadberäkning3.2.1SystemförMaterial-tjänsteförsörjning</v>
      </c>
      <c r="B124" t="s">
        <v>12</v>
      </c>
      <c r="C124" t="str">
        <f>'Input-inköpta varor o tjänster'!$J$11</f>
        <v>Inköpta produkter och tjänster - utökad beräkning</v>
      </c>
      <c r="D124" t="str">
        <f>'Input-inköpta varor o tjänster'!J133</f>
        <v>3.2.1 System för Material - tjänsteförsörjning</v>
      </c>
      <c r="E124" t="s">
        <v>516</v>
      </c>
      <c r="F124" s="77">
        <f>'Input-inköpta varor o tjänster'!K133</f>
        <v>0</v>
      </c>
      <c r="G124" s="77">
        <f>'Input-inköpta varor o tjänster'!L133</f>
        <v>0</v>
      </c>
      <c r="H124" s="77">
        <f>'Input-inköpta varor o tjänster'!M133</f>
        <v>0</v>
      </c>
      <c r="I124" s="77">
        <f>'Input-inköpta varor o tjänster'!N133</f>
        <v>0</v>
      </c>
      <c r="J124" s="77" t="str">
        <f>'Input-inköpta varor o tjänster'!O133</f>
        <v>kg CO2e/SEK</v>
      </c>
      <c r="K124" s="77">
        <f>'Input-inköpta varor o tjänster'!P133</f>
        <v>0</v>
      </c>
      <c r="L124" s="77">
        <f>'Input-inköpta varor o tjänster'!Q133</f>
        <v>0</v>
      </c>
      <c r="M124" s="78">
        <f>'Input-inköpta varor o tjänster'!R133</f>
        <v>7.880236034806691E-3</v>
      </c>
      <c r="N124" s="78" t="str">
        <f>IF(ISNUMBER('Input-inköpta varor o tjänster'!S133),'Input-inköpta varor o tjänster'!S133,"-")</f>
        <v>-</v>
      </c>
      <c r="O124" s="78" t="str">
        <f>IF(ISNUMBER('Input-inköpta varor o tjänster'!T133),'Input-inköpta varor o tjänster'!T133,"-")</f>
        <v>-</v>
      </c>
      <c r="P124" s="78" t="str">
        <f>IF(ISNUMBER('Input-inköpta varor o tjänster'!U133),'Input-inköpta varor o tjänster'!U133,"-")</f>
        <v>-</v>
      </c>
      <c r="Q124" s="60" t="str">
        <f t="shared" si="11"/>
        <v>-</v>
      </c>
      <c r="R124" s="60" t="str">
        <f t="shared" si="11"/>
        <v>-</v>
      </c>
      <c r="S124" s="61" t="str">
        <f t="shared" si="11"/>
        <v>-</v>
      </c>
      <c r="T124" s="72" t="str">
        <f t="shared" si="10"/>
        <v>-</v>
      </c>
      <c r="U124" s="72" t="str">
        <f t="shared" si="10"/>
        <v>-</v>
      </c>
      <c r="V124" s="72" t="str">
        <f t="shared" si="10"/>
        <v>-</v>
      </c>
      <c r="W124" s="72">
        <f t="shared" si="15"/>
        <v>0</v>
      </c>
      <c r="X124" s="72" t="str">
        <f t="shared" si="12"/>
        <v>-</v>
      </c>
      <c r="Y124" s="72" t="str">
        <f t="shared" si="13"/>
        <v>-</v>
      </c>
      <c r="Z124" s="72" t="str">
        <f t="shared" si="14"/>
        <v>-</v>
      </c>
      <c r="AA124" s="72">
        <f t="shared" si="16"/>
        <v>0</v>
      </c>
      <c r="AB124" s="60" t="str">
        <f>IFERROR(INDEX('Listor_utökad spend'!D:D,MATCH(VALUE('Input-inköpta varor o tjänster'!E133),'Listor_utökad spend'!E:E,0)),0)</f>
        <v>3 IT och Kommunikation</v>
      </c>
      <c r="AC124" s="60" t="str">
        <f>IFERROR(INDEX('Listor_utökad spend'!F:F,MATCH(('Input-inköpta varor o tjänster'!F133),'Listor_utökad spend'!G:G,0)),AB124)</f>
        <v>3.2 IT-Administrativt stöd</v>
      </c>
      <c r="AD124" s="60" t="str">
        <f>IFERROR(INDEX('Listor_utökad spend'!H:H,MATCH(('Input-inköpta varor o tjänster'!G133),'Listor_utökad spend'!I:I,0)),AC124)</f>
        <v>3.2.1. System för Material - tjänsteförsörjning</v>
      </c>
      <c r="AE124" s="62"/>
      <c r="AF124"/>
    </row>
    <row r="125" spans="1:32" s="63" customFormat="1" ht="15.5" thickTop="1" thickBot="1">
      <c r="A125" t="str">
        <f t="shared" si="26"/>
        <v>InköpAvVarorInköptaprodukterochtjänster-utökadberäkning3.2.2SystemförPlaneringochuppföljning</v>
      </c>
      <c r="B125" t="s">
        <v>12</v>
      </c>
      <c r="C125" t="str">
        <f>'Input-inköpta varor o tjänster'!$J$11</f>
        <v>Inköpta produkter och tjänster - utökad beräkning</v>
      </c>
      <c r="D125" t="str">
        <f>'Input-inköpta varor o tjänster'!J134</f>
        <v>3.2.2 System för Planering och uppföljning</v>
      </c>
      <c r="E125" t="s">
        <v>516</v>
      </c>
      <c r="F125" s="77">
        <f>'Input-inköpta varor o tjänster'!K134</f>
        <v>0</v>
      </c>
      <c r="G125" s="77">
        <f>'Input-inköpta varor o tjänster'!L134</f>
        <v>0</v>
      </c>
      <c r="H125" s="77">
        <f>'Input-inköpta varor o tjänster'!M134</f>
        <v>0</v>
      </c>
      <c r="I125" s="77">
        <f>'Input-inköpta varor o tjänster'!N134</f>
        <v>0</v>
      </c>
      <c r="J125" s="77" t="str">
        <f>'Input-inköpta varor o tjänster'!O134</f>
        <v>kg CO2e/SEK</v>
      </c>
      <c r="K125" s="77">
        <f>'Input-inköpta varor o tjänster'!P134</f>
        <v>0</v>
      </c>
      <c r="L125" s="77">
        <f>'Input-inköpta varor o tjänster'!Q134</f>
        <v>0</v>
      </c>
      <c r="M125" s="78">
        <f>'Input-inköpta varor o tjänster'!R134</f>
        <v>7.880236034806691E-3</v>
      </c>
      <c r="N125" s="78" t="str">
        <f>IF(ISNUMBER('Input-inköpta varor o tjänster'!S134),'Input-inköpta varor o tjänster'!S134,"-")</f>
        <v>-</v>
      </c>
      <c r="O125" s="78" t="str">
        <f>IF(ISNUMBER('Input-inköpta varor o tjänster'!T134),'Input-inköpta varor o tjänster'!T134,"-")</f>
        <v>-</v>
      </c>
      <c r="P125" s="78" t="str">
        <f>IF(ISNUMBER('Input-inköpta varor o tjänster'!U134),'Input-inköpta varor o tjänster'!U134,"-")</f>
        <v>-</v>
      </c>
      <c r="Q125" s="60" t="str">
        <f t="shared" si="11"/>
        <v>-</v>
      </c>
      <c r="R125" s="60" t="str">
        <f t="shared" si="11"/>
        <v>-</v>
      </c>
      <c r="S125" s="61" t="str">
        <f t="shared" si="11"/>
        <v>-</v>
      </c>
      <c r="T125" s="72" t="str">
        <f t="shared" si="10"/>
        <v>-</v>
      </c>
      <c r="U125" s="72" t="str">
        <f t="shared" si="10"/>
        <v>-</v>
      </c>
      <c r="V125" s="72" t="str">
        <f t="shared" si="10"/>
        <v>-</v>
      </c>
      <c r="W125" s="72">
        <f t="shared" si="15"/>
        <v>0</v>
      </c>
      <c r="X125" s="72" t="str">
        <f t="shared" si="12"/>
        <v>-</v>
      </c>
      <c r="Y125" s="72" t="str">
        <f t="shared" si="13"/>
        <v>-</v>
      </c>
      <c r="Z125" s="72" t="str">
        <f t="shared" si="14"/>
        <v>-</v>
      </c>
      <c r="AA125" s="72">
        <f t="shared" si="16"/>
        <v>0</v>
      </c>
      <c r="AB125" s="60" t="str">
        <f>IFERROR(INDEX('Listor_utökad spend'!D:D,MATCH(VALUE('Input-inköpta varor o tjänster'!E134),'Listor_utökad spend'!E:E,0)),0)</f>
        <v>3 IT och Kommunikation</v>
      </c>
      <c r="AC125" s="60" t="str">
        <f>IFERROR(INDEX('Listor_utökad spend'!F:F,MATCH(('Input-inköpta varor o tjänster'!F134),'Listor_utökad spend'!G:G,0)),AB125)</f>
        <v>3.2 IT-Administrativt stöd</v>
      </c>
      <c r="AD125" s="60" t="str">
        <f>IFERROR(INDEX('Listor_utökad spend'!H:H,MATCH(('Input-inköpta varor o tjänster'!G134),'Listor_utökad spend'!I:I,0)),AC125)</f>
        <v>3.2.2. System för Planering och uppföljning</v>
      </c>
      <c r="AE125" s="62"/>
      <c r="AF125"/>
    </row>
    <row r="126" spans="1:32" s="63" customFormat="1" ht="15.5" thickTop="1" thickBot="1">
      <c r="A126" t="str">
        <f t="shared" si="26"/>
        <v>InköpAvVarorInköptaprodukterochtjänster-utökadberäkning3.2.3SystemförEkonomi</v>
      </c>
      <c r="B126" t="s">
        <v>12</v>
      </c>
      <c r="C126" t="str">
        <f>'Input-inköpta varor o tjänster'!$J$11</f>
        <v>Inköpta produkter och tjänster - utökad beräkning</v>
      </c>
      <c r="D126" t="str">
        <f>'Input-inköpta varor o tjänster'!J135</f>
        <v>3.2.3 System för Ekonomi</v>
      </c>
      <c r="E126" t="s">
        <v>516</v>
      </c>
      <c r="F126" s="77">
        <f>'Input-inköpta varor o tjänster'!K135</f>
        <v>0</v>
      </c>
      <c r="G126" s="77">
        <f>'Input-inköpta varor o tjänster'!L135</f>
        <v>0</v>
      </c>
      <c r="H126" s="77">
        <f>'Input-inköpta varor o tjänster'!M135</f>
        <v>0</v>
      </c>
      <c r="I126" s="77">
        <f>'Input-inköpta varor o tjänster'!N135</f>
        <v>0</v>
      </c>
      <c r="J126" s="77" t="str">
        <f>'Input-inköpta varor o tjänster'!O135</f>
        <v>kg CO2e/SEK</v>
      </c>
      <c r="K126" s="77">
        <f>'Input-inköpta varor o tjänster'!P135</f>
        <v>0</v>
      </c>
      <c r="L126" s="77">
        <f>'Input-inköpta varor o tjänster'!Q135</f>
        <v>0</v>
      </c>
      <c r="M126" s="78">
        <f>'Input-inköpta varor o tjänster'!R135</f>
        <v>7.880236034806691E-3</v>
      </c>
      <c r="N126" s="78" t="str">
        <f>IF(ISNUMBER('Input-inköpta varor o tjänster'!S135),'Input-inköpta varor o tjänster'!S135,"-")</f>
        <v>-</v>
      </c>
      <c r="O126" s="78" t="str">
        <f>IF(ISNUMBER('Input-inköpta varor o tjänster'!T135),'Input-inköpta varor o tjänster'!T135,"-")</f>
        <v>-</v>
      </c>
      <c r="P126" s="78" t="str">
        <f>IF(ISNUMBER('Input-inköpta varor o tjänster'!U135),'Input-inköpta varor o tjänster'!U135,"-")</f>
        <v>-</v>
      </c>
      <c r="Q126" s="60" t="str">
        <f t="shared" si="11"/>
        <v>-</v>
      </c>
      <c r="R126" s="60" t="str">
        <f t="shared" si="11"/>
        <v>-</v>
      </c>
      <c r="S126" s="61" t="str">
        <f t="shared" si="11"/>
        <v>-</v>
      </c>
      <c r="T126" s="72" t="str">
        <f t="shared" si="10"/>
        <v>-</v>
      </c>
      <c r="U126" s="72" t="str">
        <f t="shared" si="10"/>
        <v>-</v>
      </c>
      <c r="V126" s="72" t="str">
        <f t="shared" si="10"/>
        <v>-</v>
      </c>
      <c r="W126" s="72">
        <f t="shared" si="15"/>
        <v>0</v>
      </c>
      <c r="X126" s="72" t="str">
        <f t="shared" si="12"/>
        <v>-</v>
      </c>
      <c r="Y126" s="72" t="str">
        <f t="shared" si="13"/>
        <v>-</v>
      </c>
      <c r="Z126" s="72" t="str">
        <f t="shared" si="14"/>
        <v>-</v>
      </c>
      <c r="AA126" s="72">
        <f t="shared" si="16"/>
        <v>0</v>
      </c>
      <c r="AB126" s="60" t="str">
        <f>IFERROR(INDEX('Listor_utökad spend'!D:D,MATCH(VALUE('Input-inköpta varor o tjänster'!E135),'Listor_utökad spend'!E:E,0)),0)</f>
        <v>3 IT och Kommunikation</v>
      </c>
      <c r="AC126" s="60" t="str">
        <f>IFERROR(INDEX('Listor_utökad spend'!F:F,MATCH(('Input-inköpta varor o tjänster'!F135),'Listor_utökad spend'!G:G,0)),AB126)</f>
        <v>3.2 IT-Administrativt stöd</v>
      </c>
      <c r="AD126" s="60" t="str">
        <f>IFERROR(INDEX('Listor_utökad spend'!H:H,MATCH(('Input-inköpta varor o tjänster'!G135),'Listor_utökad spend'!I:I,0)),AC126)</f>
        <v>3.2.3. System för Ekonomi</v>
      </c>
      <c r="AE126" s="62"/>
      <c r="AF126"/>
    </row>
    <row r="127" spans="1:32" s="63" customFormat="1" ht="15.5" thickTop="1" thickBot="1">
      <c r="A127" t="str">
        <f t="shared" si="26"/>
        <v>InköpAvVarorInköptaprodukterochtjänster-utökadberäkning3.2.4SystemförÄrende-ochdokumenthantering</v>
      </c>
      <c r="B127" t="s">
        <v>12</v>
      </c>
      <c r="C127" t="str">
        <f>'Input-inköpta varor o tjänster'!$J$11</f>
        <v>Inköpta produkter och tjänster - utökad beräkning</v>
      </c>
      <c r="D127" t="str">
        <f>'Input-inköpta varor o tjänster'!J136</f>
        <v>3.2.4 System för Ärende- och dokumenthantering</v>
      </c>
      <c r="E127" t="s">
        <v>516</v>
      </c>
      <c r="F127" s="77">
        <f>'Input-inköpta varor o tjänster'!K136</f>
        <v>0</v>
      </c>
      <c r="G127" s="77">
        <f>'Input-inköpta varor o tjänster'!L136</f>
        <v>0</v>
      </c>
      <c r="H127" s="77">
        <f>'Input-inköpta varor o tjänster'!M136</f>
        <v>0</v>
      </c>
      <c r="I127" s="77">
        <f>'Input-inköpta varor o tjänster'!N136</f>
        <v>0</v>
      </c>
      <c r="J127" s="77" t="str">
        <f>'Input-inköpta varor o tjänster'!O136</f>
        <v>kg CO2e/SEK</v>
      </c>
      <c r="K127" s="77">
        <f>'Input-inköpta varor o tjänster'!P136</f>
        <v>0</v>
      </c>
      <c r="L127" s="77">
        <f>'Input-inköpta varor o tjänster'!Q136</f>
        <v>0</v>
      </c>
      <c r="M127" s="78">
        <f>'Input-inköpta varor o tjänster'!R136</f>
        <v>7.880236034806691E-3</v>
      </c>
      <c r="N127" s="78" t="str">
        <f>IF(ISNUMBER('Input-inköpta varor o tjänster'!S136),'Input-inköpta varor o tjänster'!S136,"-")</f>
        <v>-</v>
      </c>
      <c r="O127" s="78" t="str">
        <f>IF(ISNUMBER('Input-inköpta varor o tjänster'!T136),'Input-inköpta varor o tjänster'!T136,"-")</f>
        <v>-</v>
      </c>
      <c r="P127" s="78" t="str">
        <f>IF(ISNUMBER('Input-inköpta varor o tjänster'!U136),'Input-inköpta varor o tjänster'!U136,"-")</f>
        <v>-</v>
      </c>
      <c r="Q127" s="60" t="str">
        <f t="shared" si="11"/>
        <v>-</v>
      </c>
      <c r="R127" s="60" t="str">
        <f t="shared" si="11"/>
        <v>-</v>
      </c>
      <c r="S127" s="61" t="str">
        <f t="shared" si="11"/>
        <v>-</v>
      </c>
      <c r="T127" s="72" t="str">
        <f t="shared" si="10"/>
        <v>-</v>
      </c>
      <c r="U127" s="72" t="str">
        <f t="shared" si="10"/>
        <v>-</v>
      </c>
      <c r="V127" s="72" t="str">
        <f t="shared" si="10"/>
        <v>-</v>
      </c>
      <c r="W127" s="72">
        <f t="shared" si="15"/>
        <v>0</v>
      </c>
      <c r="X127" s="72" t="str">
        <f t="shared" si="12"/>
        <v>-</v>
      </c>
      <c r="Y127" s="72" t="str">
        <f t="shared" si="13"/>
        <v>-</v>
      </c>
      <c r="Z127" s="72" t="str">
        <f t="shared" si="14"/>
        <v>-</v>
      </c>
      <c r="AA127" s="72">
        <f t="shared" si="16"/>
        <v>0</v>
      </c>
      <c r="AB127" s="60" t="str">
        <f>IFERROR(INDEX('Listor_utökad spend'!D:D,MATCH(VALUE('Input-inköpta varor o tjänster'!E136),'Listor_utökad spend'!E:E,0)),0)</f>
        <v>3 IT och Kommunikation</v>
      </c>
      <c r="AC127" s="60" t="str">
        <f>IFERROR(INDEX('Listor_utökad spend'!F:F,MATCH(('Input-inköpta varor o tjänster'!F136),'Listor_utökad spend'!G:G,0)),AB127)</f>
        <v>3.2 IT-Administrativt stöd</v>
      </c>
      <c r="AD127" s="60" t="str">
        <f>IFERROR(INDEX('Listor_utökad spend'!H:H,MATCH(('Input-inköpta varor o tjänster'!G136),'Listor_utökad spend'!I:I,0)),AC127)</f>
        <v>3.2.4. System för Ärende- och dokumenthantering</v>
      </c>
      <c r="AE127" s="62"/>
      <c r="AF127"/>
    </row>
    <row r="128" spans="1:32" s="63" customFormat="1" ht="15.5" thickTop="1" thickBot="1">
      <c r="A128" t="str">
        <f t="shared" si="26"/>
        <v>InköpAvVarorInköptaprodukterochtjänster-utökadberäkning3.2.5SystemförDigitalakommunikationskanaler</v>
      </c>
      <c r="B128" t="s">
        <v>12</v>
      </c>
      <c r="C128" t="str">
        <f>'Input-inköpta varor o tjänster'!$J$11</f>
        <v>Inköpta produkter och tjänster - utökad beräkning</v>
      </c>
      <c r="D128" t="str">
        <f>'Input-inköpta varor o tjänster'!J137</f>
        <v>3.2.5 System för Digitala kommunikationskanaler</v>
      </c>
      <c r="E128" t="s">
        <v>516</v>
      </c>
      <c r="F128" s="77">
        <f>'Input-inköpta varor o tjänster'!K137</f>
        <v>0</v>
      </c>
      <c r="G128" s="77">
        <f>'Input-inköpta varor o tjänster'!L137</f>
        <v>0</v>
      </c>
      <c r="H128" s="77">
        <f>'Input-inköpta varor o tjänster'!M137</f>
        <v>0</v>
      </c>
      <c r="I128" s="77">
        <f>'Input-inköpta varor o tjänster'!N137</f>
        <v>0</v>
      </c>
      <c r="J128" s="77" t="str">
        <f>'Input-inköpta varor o tjänster'!O137</f>
        <v>kg CO2e/SEK</v>
      </c>
      <c r="K128" s="77">
        <f>'Input-inköpta varor o tjänster'!P137</f>
        <v>0</v>
      </c>
      <c r="L128" s="77">
        <f>'Input-inköpta varor o tjänster'!Q137</f>
        <v>0</v>
      </c>
      <c r="M128" s="78">
        <f>'Input-inköpta varor o tjänster'!R137</f>
        <v>7.880236034806691E-3</v>
      </c>
      <c r="N128" s="78" t="str">
        <f>IF(ISNUMBER('Input-inköpta varor o tjänster'!S137),'Input-inköpta varor o tjänster'!S137,"-")</f>
        <v>-</v>
      </c>
      <c r="O128" s="78" t="str">
        <f>IF(ISNUMBER('Input-inköpta varor o tjänster'!T137),'Input-inköpta varor o tjänster'!T137,"-")</f>
        <v>-</v>
      </c>
      <c r="P128" s="78" t="str">
        <f>IF(ISNUMBER('Input-inköpta varor o tjänster'!U137),'Input-inköpta varor o tjänster'!U137,"-")</f>
        <v>-</v>
      </c>
      <c r="Q128" s="60" t="str">
        <f t="shared" si="11"/>
        <v>-</v>
      </c>
      <c r="R128" s="60" t="str">
        <f t="shared" si="11"/>
        <v>-</v>
      </c>
      <c r="S128" s="61" t="str">
        <f t="shared" si="11"/>
        <v>-</v>
      </c>
      <c r="T128" s="72" t="str">
        <f t="shared" si="10"/>
        <v>-</v>
      </c>
      <c r="U128" s="72" t="str">
        <f t="shared" si="10"/>
        <v>-</v>
      </c>
      <c r="V128" s="72" t="str">
        <f t="shared" si="10"/>
        <v>-</v>
      </c>
      <c r="W128" s="72">
        <f t="shared" si="15"/>
        <v>0</v>
      </c>
      <c r="X128" s="72" t="str">
        <f t="shared" si="12"/>
        <v>-</v>
      </c>
      <c r="Y128" s="72" t="str">
        <f t="shared" si="13"/>
        <v>-</v>
      </c>
      <c r="Z128" s="72" t="str">
        <f t="shared" si="14"/>
        <v>-</v>
      </c>
      <c r="AA128" s="72">
        <f t="shared" si="16"/>
        <v>0</v>
      </c>
      <c r="AB128" s="60" t="str">
        <f>IFERROR(INDEX('Listor_utökad spend'!D:D,MATCH(VALUE('Input-inköpta varor o tjänster'!E137),'Listor_utökad spend'!E:E,0)),0)</f>
        <v>3 IT och Kommunikation</v>
      </c>
      <c r="AC128" s="60" t="str">
        <f>IFERROR(INDEX('Listor_utökad spend'!F:F,MATCH(('Input-inköpta varor o tjänster'!F137),'Listor_utökad spend'!G:G,0)),AB128)</f>
        <v>3.2 IT-Administrativt stöd</v>
      </c>
      <c r="AD128" s="60" t="str">
        <f>IFERROR(INDEX('Listor_utökad spend'!H:H,MATCH(('Input-inköpta varor o tjänster'!G137),'Listor_utökad spend'!I:I,0)),AC128)</f>
        <v>3.2.5. System för Digitala kommunikationskanaler</v>
      </c>
      <c r="AE128" s="62"/>
      <c r="AF128"/>
    </row>
    <row r="129" spans="1:32" s="63" customFormat="1" ht="15.5" thickTop="1" thickBot="1">
      <c r="A129" t="str">
        <f t="shared" si="26"/>
        <v>InköpAvVarorInköptaprodukterochtjänster-utökadberäkning3.2.6SystemförPersonal-ochresursadministration</v>
      </c>
      <c r="B129" t="s">
        <v>12</v>
      </c>
      <c r="C129" t="str">
        <f>'Input-inköpta varor o tjänster'!$J$11</f>
        <v>Inköpta produkter och tjänster - utökad beräkning</v>
      </c>
      <c r="D129" t="str">
        <f>'Input-inköpta varor o tjänster'!J138</f>
        <v>3.2.6 System för Personal- och resursadministration</v>
      </c>
      <c r="E129" t="s">
        <v>516</v>
      </c>
      <c r="F129" s="77">
        <f>'Input-inköpta varor o tjänster'!K138</f>
        <v>0</v>
      </c>
      <c r="G129" s="77">
        <f>'Input-inköpta varor o tjänster'!L138</f>
        <v>0</v>
      </c>
      <c r="H129" s="77">
        <f>'Input-inköpta varor o tjänster'!M138</f>
        <v>0</v>
      </c>
      <c r="I129" s="77">
        <f>'Input-inköpta varor o tjänster'!N138</f>
        <v>0</v>
      </c>
      <c r="J129" s="77" t="str">
        <f>'Input-inköpta varor o tjänster'!O138</f>
        <v>kg CO2e/SEK</v>
      </c>
      <c r="K129" s="77">
        <f>'Input-inköpta varor o tjänster'!P138</f>
        <v>0</v>
      </c>
      <c r="L129" s="77">
        <f>'Input-inköpta varor o tjänster'!Q138</f>
        <v>0</v>
      </c>
      <c r="M129" s="78">
        <f>'Input-inköpta varor o tjänster'!R138</f>
        <v>7.880236034806691E-3</v>
      </c>
      <c r="N129" s="78" t="str">
        <f>IF(ISNUMBER('Input-inköpta varor o tjänster'!S138),'Input-inköpta varor o tjänster'!S138,"-")</f>
        <v>-</v>
      </c>
      <c r="O129" s="78" t="str">
        <f>IF(ISNUMBER('Input-inköpta varor o tjänster'!T138),'Input-inköpta varor o tjänster'!T138,"-")</f>
        <v>-</v>
      </c>
      <c r="P129" s="78" t="str">
        <f>IF(ISNUMBER('Input-inköpta varor o tjänster'!U138),'Input-inköpta varor o tjänster'!U138,"-")</f>
        <v>-</v>
      </c>
      <c r="Q129" s="60" t="str">
        <f t="shared" si="11"/>
        <v>-</v>
      </c>
      <c r="R129" s="60" t="str">
        <f t="shared" si="11"/>
        <v>-</v>
      </c>
      <c r="S129" s="61" t="str">
        <f t="shared" si="11"/>
        <v>-</v>
      </c>
      <c r="T129" s="72" t="str">
        <f t="shared" si="10"/>
        <v>-</v>
      </c>
      <c r="U129" s="72" t="str">
        <f t="shared" si="10"/>
        <v>-</v>
      </c>
      <c r="V129" s="72" t="str">
        <f t="shared" si="10"/>
        <v>-</v>
      </c>
      <c r="W129" s="72">
        <f t="shared" si="15"/>
        <v>0</v>
      </c>
      <c r="X129" s="72" t="str">
        <f t="shared" si="12"/>
        <v>-</v>
      </c>
      <c r="Y129" s="72" t="str">
        <f t="shared" si="13"/>
        <v>-</v>
      </c>
      <c r="Z129" s="72" t="str">
        <f t="shared" si="14"/>
        <v>-</v>
      </c>
      <c r="AA129" s="72">
        <f t="shared" si="16"/>
        <v>0</v>
      </c>
      <c r="AB129" s="60" t="str">
        <f>IFERROR(INDEX('Listor_utökad spend'!D:D,MATCH(VALUE('Input-inköpta varor o tjänster'!E138),'Listor_utökad spend'!E:E,0)),0)</f>
        <v>3 IT och Kommunikation</v>
      </c>
      <c r="AC129" s="60" t="str">
        <f>IFERROR(INDEX('Listor_utökad spend'!F:F,MATCH(('Input-inköpta varor o tjänster'!F138),'Listor_utökad spend'!G:G,0)),AB129)</f>
        <v>3.2 IT-Administrativt stöd</v>
      </c>
      <c r="AD129" s="60" t="str">
        <f>IFERROR(INDEX('Listor_utökad spend'!H:H,MATCH(('Input-inköpta varor o tjänster'!G138),'Listor_utökad spend'!I:I,0)),AC129)</f>
        <v>3.2.6. System för Personal- och resursadministration</v>
      </c>
      <c r="AE129" s="62"/>
      <c r="AF129"/>
    </row>
    <row r="130" spans="1:32" s="63" customFormat="1" ht="15.5" thickTop="1" thickBot="1">
      <c r="A130" t="str">
        <f t="shared" si="26"/>
        <v>InköpAvVarorInköptaprodukterochtjänster-utökadberäkning3.2.99ÖvrigaIT-Administrativastöd</v>
      </c>
      <c r="B130" t="s">
        <v>12</v>
      </c>
      <c r="C130" t="str">
        <f>'Input-inköpta varor o tjänster'!$J$11</f>
        <v>Inköpta produkter och tjänster - utökad beräkning</v>
      </c>
      <c r="D130" t="str">
        <f>'Input-inköpta varor o tjänster'!J139</f>
        <v>3.2.99 Övriga IT-Administrativa stöd</v>
      </c>
      <c r="E130" t="s">
        <v>516</v>
      </c>
      <c r="F130" s="77">
        <f>'Input-inköpta varor o tjänster'!K139</f>
        <v>0</v>
      </c>
      <c r="G130" s="77">
        <f>'Input-inköpta varor o tjänster'!L139</f>
        <v>0</v>
      </c>
      <c r="H130" s="77">
        <f>'Input-inköpta varor o tjänster'!M139</f>
        <v>0</v>
      </c>
      <c r="I130" s="77">
        <f>'Input-inköpta varor o tjänster'!N139</f>
        <v>0</v>
      </c>
      <c r="J130" s="77" t="str">
        <f>'Input-inköpta varor o tjänster'!O139</f>
        <v>kg CO2e/SEK</v>
      </c>
      <c r="K130" s="77">
        <f>'Input-inköpta varor o tjänster'!P139</f>
        <v>0</v>
      </c>
      <c r="L130" s="77">
        <f>'Input-inköpta varor o tjänster'!Q139</f>
        <v>0</v>
      </c>
      <c r="M130" s="78">
        <f>'Input-inköpta varor o tjänster'!R139</f>
        <v>7.880236034806691E-3</v>
      </c>
      <c r="N130" s="78" t="str">
        <f>IF(ISNUMBER('Input-inköpta varor o tjänster'!S139),'Input-inköpta varor o tjänster'!S139,"-")</f>
        <v>-</v>
      </c>
      <c r="O130" s="78" t="str">
        <f>IF(ISNUMBER('Input-inköpta varor o tjänster'!T139),'Input-inköpta varor o tjänster'!T139,"-")</f>
        <v>-</v>
      </c>
      <c r="P130" s="78" t="str">
        <f>IF(ISNUMBER('Input-inköpta varor o tjänster'!U139),'Input-inköpta varor o tjänster'!U139,"-")</f>
        <v>-</v>
      </c>
      <c r="Q130" s="60" t="str">
        <f t="shared" si="11"/>
        <v>-</v>
      </c>
      <c r="R130" s="60" t="str">
        <f t="shared" si="11"/>
        <v>-</v>
      </c>
      <c r="S130" s="61" t="str">
        <f t="shared" si="11"/>
        <v>-</v>
      </c>
      <c r="T130" s="72" t="str">
        <f t="shared" si="10"/>
        <v>-</v>
      </c>
      <c r="U130" s="72" t="str">
        <f t="shared" si="10"/>
        <v>-</v>
      </c>
      <c r="V130" s="72" t="str">
        <f t="shared" si="10"/>
        <v>-</v>
      </c>
      <c r="W130" s="72">
        <f t="shared" si="15"/>
        <v>0</v>
      </c>
      <c r="X130" s="72" t="str">
        <f t="shared" si="12"/>
        <v>-</v>
      </c>
      <c r="Y130" s="72" t="str">
        <f t="shared" si="13"/>
        <v>-</v>
      </c>
      <c r="Z130" s="72" t="str">
        <f t="shared" si="14"/>
        <v>-</v>
      </c>
      <c r="AA130" s="72">
        <f t="shared" si="16"/>
        <v>0</v>
      </c>
      <c r="AB130" s="60" t="str">
        <f>IFERROR(INDEX('Listor_utökad spend'!D:D,MATCH(VALUE('Input-inköpta varor o tjänster'!E139),'Listor_utökad spend'!E:E,0)),0)</f>
        <v>3 IT och Kommunikation</v>
      </c>
      <c r="AC130" s="60" t="str">
        <f>IFERROR(INDEX('Listor_utökad spend'!F:F,MATCH(('Input-inköpta varor o tjänster'!F139),'Listor_utökad spend'!G:G,0)),AB130)</f>
        <v>3.2 IT-Administrativt stöd</v>
      </c>
      <c r="AD130" s="60" t="str">
        <f>IFERROR(INDEX('Listor_utökad spend'!H:H,MATCH(('Input-inköpta varor o tjänster'!G139),'Listor_utökad spend'!I:I,0)),AC130)</f>
        <v>3.2.99. Övriga IT-Administrativa stöd</v>
      </c>
      <c r="AE130" s="62"/>
      <c r="AF130"/>
    </row>
    <row r="131" spans="1:32" s="63" customFormat="1" ht="15.5" thickTop="1" thickBot="1">
      <c r="A131" t="str">
        <f t="shared" si="26"/>
        <v>InköpAvVarorInköptaprodukterochtjänster-utökadberäkning3.3IT-Tekniskplattform</v>
      </c>
      <c r="B131" t="s">
        <v>12</v>
      </c>
      <c r="C131" t="str">
        <f>'Input-inköpta varor o tjänster'!$J$11</f>
        <v>Inköpta produkter och tjänster - utökad beräkning</v>
      </c>
      <c r="D131" t="str">
        <f>'Input-inköpta varor o tjänster'!J140</f>
        <v>3.3 IT-Teknisk plattform</v>
      </c>
      <c r="E131" t="s">
        <v>516</v>
      </c>
      <c r="F131" s="77">
        <f>'Input-inköpta varor o tjänster'!K140</f>
        <v>0</v>
      </c>
      <c r="G131" s="77">
        <f>'Input-inköpta varor o tjänster'!L140</f>
        <v>0</v>
      </c>
      <c r="H131" s="77">
        <f>'Input-inköpta varor o tjänster'!M140</f>
        <v>0</v>
      </c>
      <c r="I131" s="77">
        <f>'Input-inköpta varor o tjänster'!N140</f>
        <v>0</v>
      </c>
      <c r="J131" s="77" t="str">
        <f>'Input-inköpta varor o tjänster'!O140</f>
        <v>kg CO2e/SEK</v>
      </c>
      <c r="K131" s="77">
        <f>'Input-inköpta varor o tjänster'!P140</f>
        <v>0</v>
      </c>
      <c r="L131" s="77">
        <f>'Input-inköpta varor o tjänster'!Q140</f>
        <v>0</v>
      </c>
      <c r="M131" s="78">
        <f>'Input-inköpta varor o tjänster'!R140</f>
        <v>7.8802360348066928E-3</v>
      </c>
      <c r="N131" s="78" t="str">
        <f>IF(ISNUMBER('Input-inköpta varor o tjänster'!S140),'Input-inköpta varor o tjänster'!S140,"-")</f>
        <v>-</v>
      </c>
      <c r="O131" s="78" t="str">
        <f>IF(ISNUMBER('Input-inköpta varor o tjänster'!T140),'Input-inköpta varor o tjänster'!T140,"-")</f>
        <v>-</v>
      </c>
      <c r="P131" s="78" t="str">
        <f>IF(ISNUMBER('Input-inköpta varor o tjänster'!U140),'Input-inköpta varor o tjänster'!U140,"-")</f>
        <v>-</v>
      </c>
      <c r="Q131" s="60" t="str">
        <f t="shared" si="11"/>
        <v>-</v>
      </c>
      <c r="R131" s="60" t="str">
        <f t="shared" si="11"/>
        <v>-</v>
      </c>
      <c r="S131" s="61" t="str">
        <f t="shared" si="11"/>
        <v>-</v>
      </c>
      <c r="T131" s="72" t="str">
        <f t="shared" ref="T131:V194" si="27">IFERROR($F131*Q131,"-")</f>
        <v>-</v>
      </c>
      <c r="U131" s="72" t="str">
        <f t="shared" si="27"/>
        <v>-</v>
      </c>
      <c r="V131" s="72" t="str">
        <f t="shared" si="27"/>
        <v>-</v>
      </c>
      <c r="W131" s="72">
        <f t="shared" si="15"/>
        <v>0</v>
      </c>
      <c r="X131" s="72" t="str">
        <f t="shared" si="12"/>
        <v>-</v>
      </c>
      <c r="Y131" s="72" t="str">
        <f t="shared" si="13"/>
        <v>-</v>
      </c>
      <c r="Z131" s="72" t="str">
        <f t="shared" si="14"/>
        <v>-</v>
      </c>
      <c r="AA131" s="72">
        <f t="shared" si="16"/>
        <v>0</v>
      </c>
      <c r="AB131" s="60" t="str">
        <f>IFERROR(INDEX('Listor_utökad spend'!D:D,MATCH(VALUE('Input-inköpta varor o tjänster'!E140),'Listor_utökad spend'!E:E,0)),0)</f>
        <v>3 IT och Kommunikation</v>
      </c>
      <c r="AC131" s="60" t="str">
        <f>IFERROR(INDEX('Listor_utökad spend'!F:F,MATCH(('Input-inköpta varor o tjänster'!F140),'Listor_utökad spend'!G:G,0)),AB131)</f>
        <v>3.3 IT-Teknisk plattform</v>
      </c>
      <c r="AD131" s="60" t="str">
        <f>IFERROR(INDEX('Listor_utökad spend'!H:H,MATCH(('Input-inköpta varor o tjänster'!G140),'Listor_utökad spend'!I:I,0)),AC131)</f>
        <v>3.3 IT-Teknisk plattform</v>
      </c>
      <c r="AE131" s="62"/>
      <c r="AF131"/>
    </row>
    <row r="132" spans="1:32" s="63" customFormat="1" ht="15.5" thickTop="1" thickBot="1">
      <c r="A132" t="str">
        <f t="shared" si="26"/>
        <v>InköpAvVarorInköptaprodukterochtjänster-utökadberäkning3.3.1Server,LagringochApplikation(förserver/lagring)</v>
      </c>
      <c r="B132" t="s">
        <v>12</v>
      </c>
      <c r="C132" t="str">
        <f>'Input-inköpta varor o tjänster'!$J$11</f>
        <v>Inköpta produkter och tjänster - utökad beräkning</v>
      </c>
      <c r="D132" t="str">
        <f>'Input-inköpta varor o tjänster'!J141</f>
        <v>3.3.1 Server, Lagring och Applikation (för server/lagring)</v>
      </c>
      <c r="E132" t="s">
        <v>516</v>
      </c>
      <c r="F132" s="77">
        <f>'Input-inköpta varor o tjänster'!K141</f>
        <v>0</v>
      </c>
      <c r="G132" s="77">
        <f>'Input-inköpta varor o tjänster'!L141</f>
        <v>0</v>
      </c>
      <c r="H132" s="77">
        <f>'Input-inköpta varor o tjänster'!M141</f>
        <v>0</v>
      </c>
      <c r="I132" s="77">
        <f>'Input-inköpta varor o tjänster'!N141</f>
        <v>0</v>
      </c>
      <c r="J132" s="77" t="str">
        <f>'Input-inköpta varor o tjänster'!O141</f>
        <v>kg CO2e/SEK</v>
      </c>
      <c r="K132" s="77">
        <f>'Input-inköpta varor o tjänster'!P141</f>
        <v>0</v>
      </c>
      <c r="L132" s="77">
        <f>'Input-inköpta varor o tjänster'!Q141</f>
        <v>0</v>
      </c>
      <c r="M132" s="78">
        <f>'Input-inköpta varor o tjänster'!R141</f>
        <v>7.880236034806691E-3</v>
      </c>
      <c r="N132" s="78" t="str">
        <f>IF(ISNUMBER('Input-inköpta varor o tjänster'!S141),'Input-inköpta varor o tjänster'!S141,"-")</f>
        <v>-</v>
      </c>
      <c r="O132" s="78" t="str">
        <f>IF(ISNUMBER('Input-inköpta varor o tjänster'!T141),'Input-inköpta varor o tjänster'!T141,"-")</f>
        <v>-</v>
      </c>
      <c r="P132" s="78" t="str">
        <f>IF(ISNUMBER('Input-inköpta varor o tjänster'!U141),'Input-inköpta varor o tjänster'!U141,"-")</f>
        <v>-</v>
      </c>
      <c r="Q132" s="60" t="str">
        <f t="shared" si="11"/>
        <v>-</v>
      </c>
      <c r="R132" s="60" t="str">
        <f t="shared" si="11"/>
        <v>-</v>
      </c>
      <c r="S132" s="61" t="str">
        <f t="shared" si="11"/>
        <v>-</v>
      </c>
      <c r="T132" s="72" t="str">
        <f t="shared" si="27"/>
        <v>-</v>
      </c>
      <c r="U132" s="72" t="str">
        <f t="shared" si="27"/>
        <v>-</v>
      </c>
      <c r="V132" s="72" t="str">
        <f t="shared" si="27"/>
        <v>-</v>
      </c>
      <c r="W132" s="72">
        <f t="shared" si="15"/>
        <v>0</v>
      </c>
      <c r="X132" s="72" t="str">
        <f t="shared" si="12"/>
        <v>-</v>
      </c>
      <c r="Y132" s="72" t="str">
        <f t="shared" si="13"/>
        <v>-</v>
      </c>
      <c r="Z132" s="72" t="str">
        <f t="shared" si="14"/>
        <v>-</v>
      </c>
      <c r="AA132" s="72">
        <f t="shared" si="16"/>
        <v>0</v>
      </c>
      <c r="AB132" s="60" t="str">
        <f>IFERROR(INDEX('Listor_utökad spend'!D:D,MATCH(VALUE('Input-inköpta varor o tjänster'!E141),'Listor_utökad spend'!E:E,0)),0)</f>
        <v>3 IT och Kommunikation</v>
      </c>
      <c r="AC132" s="60" t="str">
        <f>IFERROR(INDEX('Listor_utökad spend'!F:F,MATCH(('Input-inköpta varor o tjänster'!F141),'Listor_utökad spend'!G:G,0)),AB132)</f>
        <v>3.3 IT-Teknisk plattform</v>
      </c>
      <c r="AD132" s="60" t="str">
        <f>IFERROR(INDEX('Listor_utökad spend'!H:H,MATCH(('Input-inköpta varor o tjänster'!G141),'Listor_utökad spend'!I:I,0)),AC132)</f>
        <v>3.3.1. Server, Lagring och Applikation (för server/lagring)</v>
      </c>
      <c r="AE132" s="62"/>
      <c r="AF132"/>
    </row>
    <row r="133" spans="1:32" s="63" customFormat="1" ht="15.5" thickTop="1" thickBot="1">
      <c r="A133" t="str">
        <f t="shared" si="26"/>
        <v>InköpAvVarorInköptaprodukterochtjänster-utökadberäkning3.3.2Nätkomunikation</v>
      </c>
      <c r="B133" t="s">
        <v>12</v>
      </c>
      <c r="C133" t="str">
        <f>'Input-inköpta varor o tjänster'!$J$11</f>
        <v>Inköpta produkter och tjänster - utökad beräkning</v>
      </c>
      <c r="D133" t="str">
        <f>'Input-inköpta varor o tjänster'!J142</f>
        <v>3.3.2 Nätkomunikation</v>
      </c>
      <c r="E133" t="s">
        <v>516</v>
      </c>
      <c r="F133" s="77">
        <f>'Input-inköpta varor o tjänster'!K142</f>
        <v>0</v>
      </c>
      <c r="G133" s="77">
        <f>'Input-inköpta varor o tjänster'!L142</f>
        <v>0</v>
      </c>
      <c r="H133" s="77">
        <f>'Input-inköpta varor o tjänster'!M142</f>
        <v>0</v>
      </c>
      <c r="I133" s="77">
        <f>'Input-inköpta varor o tjänster'!N142</f>
        <v>0</v>
      </c>
      <c r="J133" s="77" t="str">
        <f>'Input-inköpta varor o tjänster'!O142</f>
        <v>kg CO2e/SEK</v>
      </c>
      <c r="K133" s="77">
        <f>'Input-inköpta varor o tjänster'!P142</f>
        <v>0</v>
      </c>
      <c r="L133" s="77">
        <f>'Input-inköpta varor o tjänster'!Q142</f>
        <v>0</v>
      </c>
      <c r="M133" s="78">
        <f>'Input-inköpta varor o tjänster'!R142</f>
        <v>7.880236034806691E-3</v>
      </c>
      <c r="N133" s="78" t="str">
        <f>IF(ISNUMBER('Input-inköpta varor o tjänster'!S142),'Input-inköpta varor o tjänster'!S142,"-")</f>
        <v>-</v>
      </c>
      <c r="O133" s="78" t="str">
        <f>IF(ISNUMBER('Input-inköpta varor o tjänster'!T142),'Input-inköpta varor o tjänster'!T142,"-")</f>
        <v>-</v>
      </c>
      <c r="P133" s="78" t="str">
        <f>IF(ISNUMBER('Input-inköpta varor o tjänster'!U142),'Input-inköpta varor o tjänster'!U142,"-")</f>
        <v>-</v>
      </c>
      <c r="Q133" s="60" t="str">
        <f t="shared" ref="Q133:S196" si="28">IF(OR($F133=0,$F133="Ja",$F133="Ej relevant/Har inget att rapportera",$F133="Nej"),"-",IF(ISNUMBER(N133),N133,K133))</f>
        <v>-</v>
      </c>
      <c r="R133" s="60" t="str">
        <f t="shared" si="28"/>
        <v>-</v>
      </c>
      <c r="S133" s="61" t="str">
        <f t="shared" si="28"/>
        <v>-</v>
      </c>
      <c r="T133" s="72" t="str">
        <f t="shared" si="27"/>
        <v>-</v>
      </c>
      <c r="U133" s="72" t="str">
        <f t="shared" si="27"/>
        <v>-</v>
      </c>
      <c r="V133" s="72" t="str">
        <f t="shared" si="27"/>
        <v>-</v>
      </c>
      <c r="W133" s="72">
        <f t="shared" si="15"/>
        <v>0</v>
      </c>
      <c r="X133" s="72" t="str">
        <f t="shared" ref="X133:X196" si="29">IFERROR($F133*Q133/10^3,"-")</f>
        <v>-</v>
      </c>
      <c r="Y133" s="72" t="str">
        <f t="shared" ref="Y133:Y196" si="30">IFERROR($F133*R133/10^3,"-")</f>
        <v>-</v>
      </c>
      <c r="Z133" s="72" t="str">
        <f t="shared" ref="Z133:Z196" si="31">IFERROR($F133*S133/10^3,"-")</f>
        <v>-</v>
      </c>
      <c r="AA133" s="72">
        <f t="shared" si="16"/>
        <v>0</v>
      </c>
      <c r="AB133" s="60" t="str">
        <f>IFERROR(INDEX('Listor_utökad spend'!D:D,MATCH(VALUE('Input-inköpta varor o tjänster'!E142),'Listor_utökad spend'!E:E,0)),0)</f>
        <v>3 IT och Kommunikation</v>
      </c>
      <c r="AC133" s="60" t="str">
        <f>IFERROR(INDEX('Listor_utökad spend'!F:F,MATCH(('Input-inköpta varor o tjänster'!F142),'Listor_utökad spend'!G:G,0)),AB133)</f>
        <v>3.3 IT-Teknisk plattform</v>
      </c>
      <c r="AD133" s="60" t="str">
        <f>IFERROR(INDEX('Listor_utökad spend'!H:H,MATCH(('Input-inköpta varor o tjänster'!G142),'Listor_utökad spend'!I:I,0)),AC133)</f>
        <v>3.3.2. Nätkomunikation</v>
      </c>
      <c r="AE133" s="62"/>
      <c r="AF133"/>
    </row>
    <row r="134" spans="1:32" s="63" customFormat="1" ht="15.5" thickTop="1" thickBot="1">
      <c r="A134" t="str">
        <f t="shared" si="26"/>
        <v>InköpAvVarorInköptaprodukterochtjänster-utökadberäkning3.3.3Telekomunikation</v>
      </c>
      <c r="B134" t="s">
        <v>12</v>
      </c>
      <c r="C134" t="str">
        <f>'Input-inköpta varor o tjänster'!$J$11</f>
        <v>Inköpta produkter och tjänster - utökad beräkning</v>
      </c>
      <c r="D134" t="str">
        <f>'Input-inköpta varor o tjänster'!J143</f>
        <v>3.3.3 Telekomunikation</v>
      </c>
      <c r="E134" t="s">
        <v>516</v>
      </c>
      <c r="F134" s="77">
        <f>'Input-inköpta varor o tjänster'!K143</f>
        <v>0</v>
      </c>
      <c r="G134" s="77">
        <f>'Input-inköpta varor o tjänster'!L143</f>
        <v>0</v>
      </c>
      <c r="H134" s="77">
        <f>'Input-inköpta varor o tjänster'!M143</f>
        <v>0</v>
      </c>
      <c r="I134" s="77">
        <f>'Input-inköpta varor o tjänster'!N143</f>
        <v>0</v>
      </c>
      <c r="J134" s="77" t="str">
        <f>'Input-inköpta varor o tjänster'!O143</f>
        <v>kg CO2e/SEK</v>
      </c>
      <c r="K134" s="77">
        <f>'Input-inköpta varor o tjänster'!P143</f>
        <v>0</v>
      </c>
      <c r="L134" s="77">
        <f>'Input-inköpta varor o tjänster'!Q143</f>
        <v>0</v>
      </c>
      <c r="M134" s="78">
        <f>'Input-inköpta varor o tjänster'!R143</f>
        <v>7.880236034806691E-3</v>
      </c>
      <c r="N134" s="78" t="str">
        <f>IF(ISNUMBER('Input-inköpta varor o tjänster'!S143),'Input-inköpta varor o tjänster'!S143,"-")</f>
        <v>-</v>
      </c>
      <c r="O134" s="78" t="str">
        <f>IF(ISNUMBER('Input-inköpta varor o tjänster'!T143),'Input-inköpta varor o tjänster'!T143,"-")</f>
        <v>-</v>
      </c>
      <c r="P134" s="78" t="str">
        <f>IF(ISNUMBER('Input-inköpta varor o tjänster'!U143),'Input-inköpta varor o tjänster'!U143,"-")</f>
        <v>-</v>
      </c>
      <c r="Q134" s="60" t="str">
        <f t="shared" si="28"/>
        <v>-</v>
      </c>
      <c r="R134" s="60" t="str">
        <f t="shared" si="28"/>
        <v>-</v>
      </c>
      <c r="S134" s="61" t="str">
        <f t="shared" si="28"/>
        <v>-</v>
      </c>
      <c r="T134" s="72" t="str">
        <f t="shared" si="27"/>
        <v>-</v>
      </c>
      <c r="U134" s="72" t="str">
        <f t="shared" si="27"/>
        <v>-</v>
      </c>
      <c r="V134" s="72" t="str">
        <f t="shared" si="27"/>
        <v>-</v>
      </c>
      <c r="W134" s="72">
        <f t="shared" si="15"/>
        <v>0</v>
      </c>
      <c r="X134" s="72" t="str">
        <f t="shared" si="29"/>
        <v>-</v>
      </c>
      <c r="Y134" s="72" t="str">
        <f t="shared" si="30"/>
        <v>-</v>
      </c>
      <c r="Z134" s="72" t="str">
        <f t="shared" si="31"/>
        <v>-</v>
      </c>
      <c r="AA134" s="72">
        <f t="shared" si="16"/>
        <v>0</v>
      </c>
      <c r="AB134" s="60" t="str">
        <f>IFERROR(INDEX('Listor_utökad spend'!D:D,MATCH(VALUE('Input-inköpta varor o tjänster'!E143),'Listor_utökad spend'!E:E,0)),0)</f>
        <v>3 IT och Kommunikation</v>
      </c>
      <c r="AC134" s="60" t="str">
        <f>IFERROR(INDEX('Listor_utökad spend'!F:F,MATCH(('Input-inköpta varor o tjänster'!F143),'Listor_utökad spend'!G:G,0)),AB134)</f>
        <v>3.3 IT-Teknisk plattform</v>
      </c>
      <c r="AD134" s="60" t="str">
        <f>IFERROR(INDEX('Listor_utökad spend'!H:H,MATCH(('Input-inköpta varor o tjänster'!G143),'Listor_utökad spend'!I:I,0)),AC134)</f>
        <v>3.3.3. Telekomunikation</v>
      </c>
      <c r="AE134" s="62"/>
      <c r="AF134"/>
    </row>
    <row r="135" spans="1:32" s="63" customFormat="1" ht="15.5" thickTop="1" thickBot="1">
      <c r="A135" t="str">
        <f t="shared" si="26"/>
        <v>InköpAvVarorInköptaprodukterochtjänster-utökadberäkning3.3.4AnnanKommunikation</v>
      </c>
      <c r="B135" t="s">
        <v>12</v>
      </c>
      <c r="C135" t="str">
        <f>'Input-inköpta varor o tjänster'!$J$11</f>
        <v>Inköpta produkter och tjänster - utökad beräkning</v>
      </c>
      <c r="D135" t="str">
        <f>'Input-inköpta varor o tjänster'!J144</f>
        <v>3.3.4 Annan Kommunikation</v>
      </c>
      <c r="E135" t="s">
        <v>516</v>
      </c>
      <c r="F135" s="77">
        <f>'Input-inköpta varor o tjänster'!K144</f>
        <v>0</v>
      </c>
      <c r="G135" s="77">
        <f>'Input-inköpta varor o tjänster'!L144</f>
        <v>0</v>
      </c>
      <c r="H135" s="77">
        <f>'Input-inköpta varor o tjänster'!M144</f>
        <v>0</v>
      </c>
      <c r="I135" s="77">
        <f>'Input-inköpta varor o tjänster'!N144</f>
        <v>0</v>
      </c>
      <c r="J135" s="77" t="str">
        <f>'Input-inköpta varor o tjänster'!O144</f>
        <v>kg CO2e/SEK</v>
      </c>
      <c r="K135" s="77">
        <f>'Input-inköpta varor o tjänster'!P144</f>
        <v>0</v>
      </c>
      <c r="L135" s="77">
        <f>'Input-inköpta varor o tjänster'!Q144</f>
        <v>0</v>
      </c>
      <c r="M135" s="78">
        <f>'Input-inköpta varor o tjänster'!R144</f>
        <v>7.880236034806691E-3</v>
      </c>
      <c r="N135" s="78" t="str">
        <f>IF(ISNUMBER('Input-inköpta varor o tjänster'!S144),'Input-inköpta varor o tjänster'!S144,"-")</f>
        <v>-</v>
      </c>
      <c r="O135" s="78" t="str">
        <f>IF(ISNUMBER('Input-inköpta varor o tjänster'!T144),'Input-inköpta varor o tjänster'!T144,"-")</f>
        <v>-</v>
      </c>
      <c r="P135" s="78" t="str">
        <f>IF(ISNUMBER('Input-inköpta varor o tjänster'!U144),'Input-inköpta varor o tjänster'!U144,"-")</f>
        <v>-</v>
      </c>
      <c r="Q135" s="60" t="str">
        <f t="shared" si="28"/>
        <v>-</v>
      </c>
      <c r="R135" s="60" t="str">
        <f t="shared" si="28"/>
        <v>-</v>
      </c>
      <c r="S135" s="61" t="str">
        <f t="shared" si="28"/>
        <v>-</v>
      </c>
      <c r="T135" s="72" t="str">
        <f t="shared" si="27"/>
        <v>-</v>
      </c>
      <c r="U135" s="72" t="str">
        <f t="shared" si="27"/>
        <v>-</v>
      </c>
      <c r="V135" s="72" t="str">
        <f t="shared" si="27"/>
        <v>-</v>
      </c>
      <c r="W135" s="72">
        <f t="shared" si="15"/>
        <v>0</v>
      </c>
      <c r="X135" s="72" t="str">
        <f t="shared" si="29"/>
        <v>-</v>
      </c>
      <c r="Y135" s="72" t="str">
        <f t="shared" si="30"/>
        <v>-</v>
      </c>
      <c r="Z135" s="72" t="str">
        <f t="shared" si="31"/>
        <v>-</v>
      </c>
      <c r="AA135" s="72">
        <f t="shared" si="16"/>
        <v>0</v>
      </c>
      <c r="AB135" s="60" t="str">
        <f>IFERROR(INDEX('Listor_utökad spend'!D:D,MATCH(VALUE('Input-inköpta varor o tjänster'!E144),'Listor_utökad spend'!E:E,0)),0)</f>
        <v>3 IT och Kommunikation</v>
      </c>
      <c r="AC135" s="60" t="str">
        <f>IFERROR(INDEX('Listor_utökad spend'!F:F,MATCH(('Input-inköpta varor o tjänster'!F144),'Listor_utökad spend'!G:G,0)),AB135)</f>
        <v>3.3 IT-Teknisk plattform</v>
      </c>
      <c r="AD135" s="60" t="str">
        <f>IFERROR(INDEX('Listor_utökad spend'!H:H,MATCH(('Input-inköpta varor o tjänster'!G144),'Listor_utökad spend'!I:I,0)),AC135)</f>
        <v>3.3.4. Annan Kommunikation</v>
      </c>
      <c r="AE135" s="62"/>
      <c r="AF135"/>
    </row>
    <row r="136" spans="1:32" s="63" customFormat="1" ht="15.5" thickTop="1" thickBot="1">
      <c r="A136" t="str">
        <f t="shared" si="26"/>
        <v>InköpAvVarorInköptaprodukterochtjänster-utökadberäkning3.3.5NätverkochSäkerhet</v>
      </c>
      <c r="B136" t="s">
        <v>12</v>
      </c>
      <c r="C136" t="str">
        <f>'Input-inköpta varor o tjänster'!$J$11</f>
        <v>Inköpta produkter och tjänster - utökad beräkning</v>
      </c>
      <c r="D136" t="str">
        <f>'Input-inköpta varor o tjänster'!J145</f>
        <v>3.3.5 Nätverk och Säkerhet</v>
      </c>
      <c r="E136" t="s">
        <v>516</v>
      </c>
      <c r="F136" s="77">
        <f>'Input-inköpta varor o tjänster'!K145</f>
        <v>0</v>
      </c>
      <c r="G136" s="77">
        <f>'Input-inköpta varor o tjänster'!L145</f>
        <v>0</v>
      </c>
      <c r="H136" s="77">
        <f>'Input-inköpta varor o tjänster'!M145</f>
        <v>0</v>
      </c>
      <c r="I136" s="77">
        <f>'Input-inköpta varor o tjänster'!N145</f>
        <v>0</v>
      </c>
      <c r="J136" s="77" t="str">
        <f>'Input-inköpta varor o tjänster'!O145</f>
        <v>kg CO2e/SEK</v>
      </c>
      <c r="K136" s="77">
        <f>'Input-inköpta varor o tjänster'!P145</f>
        <v>0</v>
      </c>
      <c r="L136" s="77">
        <f>'Input-inköpta varor o tjänster'!Q145</f>
        <v>0</v>
      </c>
      <c r="M136" s="78">
        <f>'Input-inköpta varor o tjänster'!R145</f>
        <v>7.880236034806691E-3</v>
      </c>
      <c r="N136" s="78" t="str">
        <f>IF(ISNUMBER('Input-inköpta varor o tjänster'!S145),'Input-inköpta varor o tjänster'!S145,"-")</f>
        <v>-</v>
      </c>
      <c r="O136" s="78" t="str">
        <f>IF(ISNUMBER('Input-inköpta varor o tjänster'!T145),'Input-inköpta varor o tjänster'!T145,"-")</f>
        <v>-</v>
      </c>
      <c r="P136" s="78" t="str">
        <f>IF(ISNUMBER('Input-inköpta varor o tjänster'!U145),'Input-inköpta varor o tjänster'!U145,"-")</f>
        <v>-</v>
      </c>
      <c r="Q136" s="60" t="str">
        <f t="shared" si="28"/>
        <v>-</v>
      </c>
      <c r="R136" s="60" t="str">
        <f t="shared" si="28"/>
        <v>-</v>
      </c>
      <c r="S136" s="61" t="str">
        <f t="shared" si="28"/>
        <v>-</v>
      </c>
      <c r="T136" s="72" t="str">
        <f t="shared" si="27"/>
        <v>-</v>
      </c>
      <c r="U136" s="72" t="str">
        <f t="shared" si="27"/>
        <v>-</v>
      </c>
      <c r="V136" s="72" t="str">
        <f t="shared" si="27"/>
        <v>-</v>
      </c>
      <c r="W136" s="72">
        <f t="shared" ref="W136:W199" si="32">F136/10^6</f>
        <v>0</v>
      </c>
      <c r="X136" s="72" t="str">
        <f t="shared" si="29"/>
        <v>-</v>
      </c>
      <c r="Y136" s="72" t="str">
        <f t="shared" si="30"/>
        <v>-</v>
      </c>
      <c r="Z136" s="72" t="str">
        <f t="shared" si="31"/>
        <v>-</v>
      </c>
      <c r="AA136" s="72">
        <f t="shared" ref="AA136:AA199" si="33">IFERROR(SUM(X136:Z136),"-")</f>
        <v>0</v>
      </c>
      <c r="AB136" s="60" t="str">
        <f>IFERROR(INDEX('Listor_utökad spend'!D:D,MATCH(VALUE('Input-inköpta varor o tjänster'!E145),'Listor_utökad spend'!E:E,0)),0)</f>
        <v>3 IT och Kommunikation</v>
      </c>
      <c r="AC136" s="60" t="str">
        <f>IFERROR(INDEX('Listor_utökad spend'!F:F,MATCH(('Input-inköpta varor o tjänster'!F145),'Listor_utökad spend'!G:G,0)),AB136)</f>
        <v>3.3 IT-Teknisk plattform</v>
      </c>
      <c r="AD136" s="60" t="str">
        <f>IFERROR(INDEX('Listor_utökad spend'!H:H,MATCH(('Input-inköpta varor o tjänster'!G145),'Listor_utökad spend'!I:I,0)),AC136)</f>
        <v>3.3.5. Nätverk och Säkerhet</v>
      </c>
      <c r="AE136" s="62"/>
      <c r="AF136"/>
    </row>
    <row r="137" spans="1:32" s="63" customFormat="1" ht="15.5" thickTop="1" thickBot="1">
      <c r="A137" t="str">
        <f t="shared" si="26"/>
        <v>InköpAvVarorInköptaprodukterochtjänster-utökadberäkning3.4IT-Arbetsplats</v>
      </c>
      <c r="B137" t="s">
        <v>12</v>
      </c>
      <c r="C137" t="str">
        <f>'Input-inköpta varor o tjänster'!$J$11</f>
        <v>Inköpta produkter och tjänster - utökad beräkning</v>
      </c>
      <c r="D137" t="str">
        <f>'Input-inköpta varor o tjänster'!J146</f>
        <v>3.4 IT - Arbetsplats</v>
      </c>
      <c r="E137" t="s">
        <v>516</v>
      </c>
      <c r="F137" s="77">
        <f>'Input-inköpta varor o tjänster'!K146</f>
        <v>0</v>
      </c>
      <c r="G137" s="77">
        <f>'Input-inköpta varor o tjänster'!L146</f>
        <v>0</v>
      </c>
      <c r="H137" s="77">
        <f>'Input-inköpta varor o tjänster'!M146</f>
        <v>0</v>
      </c>
      <c r="I137" s="77">
        <f>'Input-inköpta varor o tjänster'!N146</f>
        <v>0</v>
      </c>
      <c r="J137" s="77" t="str">
        <f>'Input-inköpta varor o tjänster'!O146</f>
        <v>kg CO2e/SEK</v>
      </c>
      <c r="K137" s="77">
        <f>'Input-inköpta varor o tjänster'!P146</f>
        <v>0</v>
      </c>
      <c r="L137" s="77">
        <f>'Input-inköpta varor o tjänster'!Q146</f>
        <v>0</v>
      </c>
      <c r="M137" s="78">
        <f>'Input-inköpta varor o tjänster'!R146</f>
        <v>3.2843664931973077E-2</v>
      </c>
      <c r="N137" s="78" t="str">
        <f>IF(ISNUMBER('Input-inköpta varor o tjänster'!S146),'Input-inköpta varor o tjänster'!S146,"-")</f>
        <v>-</v>
      </c>
      <c r="O137" s="78" t="str">
        <f>IF(ISNUMBER('Input-inköpta varor o tjänster'!T146),'Input-inköpta varor o tjänster'!T146,"-")</f>
        <v>-</v>
      </c>
      <c r="P137" s="78" t="str">
        <f>IF(ISNUMBER('Input-inköpta varor o tjänster'!U146),'Input-inköpta varor o tjänster'!U146,"-")</f>
        <v>-</v>
      </c>
      <c r="Q137" s="60" t="str">
        <f t="shared" si="28"/>
        <v>-</v>
      </c>
      <c r="R137" s="60" t="str">
        <f t="shared" si="28"/>
        <v>-</v>
      </c>
      <c r="S137" s="61" t="str">
        <f t="shared" si="28"/>
        <v>-</v>
      </c>
      <c r="T137" s="72" t="str">
        <f t="shared" si="27"/>
        <v>-</v>
      </c>
      <c r="U137" s="72" t="str">
        <f t="shared" si="27"/>
        <v>-</v>
      </c>
      <c r="V137" s="72" t="str">
        <f t="shared" si="27"/>
        <v>-</v>
      </c>
      <c r="W137" s="72">
        <f t="shared" si="32"/>
        <v>0</v>
      </c>
      <c r="X137" s="72" t="str">
        <f t="shared" si="29"/>
        <v>-</v>
      </c>
      <c r="Y137" s="72" t="str">
        <f t="shared" si="30"/>
        <v>-</v>
      </c>
      <c r="Z137" s="72" t="str">
        <f t="shared" si="31"/>
        <v>-</v>
      </c>
      <c r="AA137" s="72">
        <f t="shared" si="33"/>
        <v>0</v>
      </c>
      <c r="AB137" s="60" t="str">
        <f>IFERROR(INDEX('Listor_utökad spend'!D:D,MATCH(VALUE('Input-inköpta varor o tjänster'!E146),'Listor_utökad spend'!E:E,0)),0)</f>
        <v>3 IT och Kommunikation</v>
      </c>
      <c r="AC137" s="60" t="str">
        <f>IFERROR(INDEX('Listor_utökad spend'!F:F,MATCH(('Input-inköpta varor o tjänster'!F146),'Listor_utökad spend'!G:G,0)),AB137)</f>
        <v>3.4 IT-Arbetsplats</v>
      </c>
      <c r="AD137" s="60" t="str">
        <f>IFERROR(INDEX('Listor_utökad spend'!H:H,MATCH(('Input-inköpta varor o tjänster'!G146),'Listor_utökad spend'!I:I,0)),AC137)</f>
        <v>3.4 IT-Arbetsplats</v>
      </c>
      <c r="AE137" s="62"/>
      <c r="AF137"/>
    </row>
    <row r="138" spans="1:32" s="63" customFormat="1" ht="15.5" thickTop="1" thickBot="1">
      <c r="A138" t="str">
        <f t="shared" si="26"/>
        <v>InköpAvVarorInköptaprodukterochtjänster-utökadberäkning3.4.1Applikationshantering</v>
      </c>
      <c r="B138" t="s">
        <v>12</v>
      </c>
      <c r="C138" t="str">
        <f>'Input-inköpta varor o tjänster'!$J$11</f>
        <v>Inköpta produkter och tjänster - utökad beräkning</v>
      </c>
      <c r="D138" t="str">
        <f>'Input-inköpta varor o tjänster'!J147</f>
        <v>3.4.1 Applikationshantering</v>
      </c>
      <c r="E138" t="s">
        <v>516</v>
      </c>
      <c r="F138" s="77">
        <f>'Input-inköpta varor o tjänster'!K147</f>
        <v>0</v>
      </c>
      <c r="G138" s="77">
        <f>'Input-inköpta varor o tjänster'!L147</f>
        <v>0</v>
      </c>
      <c r="H138" s="77">
        <f>'Input-inköpta varor o tjänster'!M147</f>
        <v>0</v>
      </c>
      <c r="I138" s="77">
        <f>'Input-inköpta varor o tjänster'!N147</f>
        <v>0</v>
      </c>
      <c r="J138" s="77" t="str">
        <f>'Input-inköpta varor o tjänster'!O147</f>
        <v>kg CO2e/SEK</v>
      </c>
      <c r="K138" s="77">
        <f>'Input-inköpta varor o tjänster'!P147</f>
        <v>0</v>
      </c>
      <c r="L138" s="77">
        <f>'Input-inköpta varor o tjänster'!Q147</f>
        <v>0</v>
      </c>
      <c r="M138" s="78">
        <f>'Input-inköpta varor o tjänster'!R147</f>
        <v>7.880236034806691E-3</v>
      </c>
      <c r="N138" s="78" t="str">
        <f>IF(ISNUMBER('Input-inköpta varor o tjänster'!S147),'Input-inköpta varor o tjänster'!S147,"-")</f>
        <v>-</v>
      </c>
      <c r="O138" s="78" t="str">
        <f>IF(ISNUMBER('Input-inköpta varor o tjänster'!T147),'Input-inköpta varor o tjänster'!T147,"-")</f>
        <v>-</v>
      </c>
      <c r="P138" s="78" t="str">
        <f>IF(ISNUMBER('Input-inköpta varor o tjänster'!U147),'Input-inköpta varor o tjänster'!U147,"-")</f>
        <v>-</v>
      </c>
      <c r="Q138" s="60" t="str">
        <f t="shared" si="28"/>
        <v>-</v>
      </c>
      <c r="R138" s="60" t="str">
        <f t="shared" si="28"/>
        <v>-</v>
      </c>
      <c r="S138" s="61" t="str">
        <f t="shared" si="28"/>
        <v>-</v>
      </c>
      <c r="T138" s="72" t="str">
        <f t="shared" si="27"/>
        <v>-</v>
      </c>
      <c r="U138" s="72" t="str">
        <f t="shared" si="27"/>
        <v>-</v>
      </c>
      <c r="V138" s="72" t="str">
        <f t="shared" si="27"/>
        <v>-</v>
      </c>
      <c r="W138" s="72">
        <f t="shared" si="32"/>
        <v>0</v>
      </c>
      <c r="X138" s="72" t="str">
        <f t="shared" si="29"/>
        <v>-</v>
      </c>
      <c r="Y138" s="72" t="str">
        <f t="shared" si="30"/>
        <v>-</v>
      </c>
      <c r="Z138" s="72" t="str">
        <f t="shared" si="31"/>
        <v>-</v>
      </c>
      <c r="AA138" s="72">
        <f t="shared" si="33"/>
        <v>0</v>
      </c>
      <c r="AB138" s="60" t="str">
        <f>IFERROR(INDEX('Listor_utökad spend'!D:D,MATCH(VALUE('Input-inköpta varor o tjänster'!E147),'Listor_utökad spend'!E:E,0)),0)</f>
        <v>3 IT och Kommunikation</v>
      </c>
      <c r="AC138" s="60" t="str">
        <f>IFERROR(INDEX('Listor_utökad spend'!F:F,MATCH(('Input-inköpta varor o tjänster'!F147),'Listor_utökad spend'!G:G,0)),AB138)</f>
        <v>3.4 IT-Arbetsplats</v>
      </c>
      <c r="AD138" s="60" t="str">
        <f>IFERROR(INDEX('Listor_utökad spend'!H:H,MATCH(('Input-inköpta varor o tjänster'!G147),'Listor_utökad spend'!I:I,0)),AC138)</f>
        <v>3.4.1. Applikationshantering</v>
      </c>
      <c r="AE138" s="62"/>
      <c r="AF138"/>
    </row>
    <row r="139" spans="1:32" s="63" customFormat="1" ht="15.5" thickTop="1" thickBot="1">
      <c r="A139" t="str">
        <f t="shared" si="26"/>
        <v>InköpAvVarorInköptaprodukterochtjänster-utökadberäkning3.4.2Hårdvara</v>
      </c>
      <c r="B139" t="s">
        <v>12</v>
      </c>
      <c r="C139" t="str">
        <f>'Input-inköpta varor o tjänster'!$J$11</f>
        <v>Inköpta produkter och tjänster - utökad beräkning</v>
      </c>
      <c r="D139" t="str">
        <f>'Input-inköpta varor o tjänster'!J148</f>
        <v>3.4.2 Hårdvara</v>
      </c>
      <c r="E139" t="s">
        <v>516</v>
      </c>
      <c r="F139" s="77">
        <f>'Input-inköpta varor o tjänster'!K148</f>
        <v>0</v>
      </c>
      <c r="G139" s="77">
        <f>'Input-inköpta varor o tjänster'!L148</f>
        <v>0</v>
      </c>
      <c r="H139" s="77">
        <f>'Input-inköpta varor o tjänster'!M148</f>
        <v>0</v>
      </c>
      <c r="I139" s="77">
        <f>'Input-inköpta varor o tjänster'!N148</f>
        <v>0</v>
      </c>
      <c r="J139" s="77" t="str">
        <f>'Input-inköpta varor o tjänster'!O148</f>
        <v>kg CO2e/SEK</v>
      </c>
      <c r="K139" s="77">
        <f>'Input-inköpta varor o tjänster'!P148</f>
        <v>0</v>
      </c>
      <c r="L139" s="77">
        <f>'Input-inköpta varor o tjänster'!Q148</f>
        <v>0</v>
      </c>
      <c r="M139" s="78">
        <f>'Input-inköpta varor o tjänster'!R148</f>
        <v>3.8588995835315186E-2</v>
      </c>
      <c r="N139" s="78" t="str">
        <f>IF(ISNUMBER('Input-inköpta varor o tjänster'!S148),'Input-inköpta varor o tjänster'!S148,"-")</f>
        <v>-</v>
      </c>
      <c r="O139" s="78" t="str">
        <f>IF(ISNUMBER('Input-inköpta varor o tjänster'!T148),'Input-inköpta varor o tjänster'!T148,"-")</f>
        <v>-</v>
      </c>
      <c r="P139" s="78" t="str">
        <f>IF(ISNUMBER('Input-inköpta varor o tjänster'!U148),'Input-inköpta varor o tjänster'!U148,"-")</f>
        <v>-</v>
      </c>
      <c r="Q139" s="60" t="str">
        <f t="shared" si="28"/>
        <v>-</v>
      </c>
      <c r="R139" s="60" t="str">
        <f t="shared" si="28"/>
        <v>-</v>
      </c>
      <c r="S139" s="61" t="str">
        <f t="shared" si="28"/>
        <v>-</v>
      </c>
      <c r="T139" s="72" t="str">
        <f t="shared" si="27"/>
        <v>-</v>
      </c>
      <c r="U139" s="72" t="str">
        <f t="shared" si="27"/>
        <v>-</v>
      </c>
      <c r="V139" s="72" t="str">
        <f t="shared" si="27"/>
        <v>-</v>
      </c>
      <c r="W139" s="72">
        <f t="shared" si="32"/>
        <v>0</v>
      </c>
      <c r="X139" s="72" t="str">
        <f t="shared" si="29"/>
        <v>-</v>
      </c>
      <c r="Y139" s="72" t="str">
        <f t="shared" si="30"/>
        <v>-</v>
      </c>
      <c r="Z139" s="72" t="str">
        <f t="shared" si="31"/>
        <v>-</v>
      </c>
      <c r="AA139" s="72">
        <f t="shared" si="33"/>
        <v>0</v>
      </c>
      <c r="AB139" s="60" t="str">
        <f>IFERROR(INDEX('Listor_utökad spend'!D:D,MATCH(VALUE('Input-inköpta varor o tjänster'!E148),'Listor_utökad spend'!E:E,0)),0)</f>
        <v>3 IT och Kommunikation</v>
      </c>
      <c r="AC139" s="60" t="str">
        <f>IFERROR(INDEX('Listor_utökad spend'!F:F,MATCH(('Input-inköpta varor o tjänster'!F148),'Listor_utökad spend'!G:G,0)),AB139)</f>
        <v>3.4 IT-Arbetsplats</v>
      </c>
      <c r="AD139" s="60" t="str">
        <f>IFERROR(INDEX('Listor_utökad spend'!H:H,MATCH(('Input-inköpta varor o tjänster'!G148),'Listor_utökad spend'!I:I,0)),AC139)</f>
        <v>3.4.2. Hårdvara</v>
      </c>
      <c r="AE139" s="62"/>
      <c r="AF139"/>
    </row>
    <row r="140" spans="1:32" s="63" customFormat="1" ht="15.5" thickTop="1" thickBot="1">
      <c r="A140" t="str">
        <f t="shared" si="26"/>
        <v>InköpAvVarorInköptaprodukterochtjänster-utökadberäkning3.4.3IT-hårdvaraMDD-klassificerad</v>
      </c>
      <c r="B140" t="s">
        <v>12</v>
      </c>
      <c r="C140" t="str">
        <f>'Input-inköpta varor o tjänster'!$J$11</f>
        <v>Inköpta produkter och tjänster - utökad beräkning</v>
      </c>
      <c r="D140" t="str">
        <f>'Input-inköpta varor o tjänster'!J149</f>
        <v>3.4.3 IT-hårdvara MDD-klassificerad</v>
      </c>
      <c r="E140" t="s">
        <v>516</v>
      </c>
      <c r="F140" s="77">
        <f>'Input-inköpta varor o tjänster'!K149</f>
        <v>0</v>
      </c>
      <c r="G140" s="77">
        <f>'Input-inköpta varor o tjänster'!L149</f>
        <v>0</v>
      </c>
      <c r="H140" s="77">
        <f>'Input-inköpta varor o tjänster'!M149</f>
        <v>0</v>
      </c>
      <c r="I140" s="77">
        <f>'Input-inköpta varor o tjänster'!N149</f>
        <v>0</v>
      </c>
      <c r="J140" s="77" t="str">
        <f>'Input-inköpta varor o tjänster'!O149</f>
        <v>kg CO2e/SEK</v>
      </c>
      <c r="K140" s="77">
        <f>'Input-inköpta varor o tjänster'!P149</f>
        <v>0</v>
      </c>
      <c r="L140" s="77">
        <f>'Input-inköpta varor o tjänster'!Q149</f>
        <v>0</v>
      </c>
      <c r="M140" s="78">
        <f>'Input-inköpta varor o tjänster'!R149</f>
        <v>5.2061762925797367E-2</v>
      </c>
      <c r="N140" s="78" t="str">
        <f>IF(ISNUMBER('Input-inköpta varor o tjänster'!S149),'Input-inköpta varor o tjänster'!S149,"-")</f>
        <v>-</v>
      </c>
      <c r="O140" s="78" t="str">
        <f>IF(ISNUMBER('Input-inköpta varor o tjänster'!T149),'Input-inköpta varor o tjänster'!T149,"-")</f>
        <v>-</v>
      </c>
      <c r="P140" s="78" t="str">
        <f>IF(ISNUMBER('Input-inköpta varor o tjänster'!U149),'Input-inköpta varor o tjänster'!U149,"-")</f>
        <v>-</v>
      </c>
      <c r="Q140" s="60" t="str">
        <f t="shared" si="28"/>
        <v>-</v>
      </c>
      <c r="R140" s="60" t="str">
        <f t="shared" si="28"/>
        <v>-</v>
      </c>
      <c r="S140" s="61" t="str">
        <f t="shared" si="28"/>
        <v>-</v>
      </c>
      <c r="T140" s="72" t="str">
        <f t="shared" si="27"/>
        <v>-</v>
      </c>
      <c r="U140" s="72" t="str">
        <f t="shared" si="27"/>
        <v>-</v>
      </c>
      <c r="V140" s="72" t="str">
        <f t="shared" si="27"/>
        <v>-</v>
      </c>
      <c r="W140" s="72">
        <f t="shared" si="32"/>
        <v>0</v>
      </c>
      <c r="X140" s="72" t="str">
        <f t="shared" si="29"/>
        <v>-</v>
      </c>
      <c r="Y140" s="72" t="str">
        <f t="shared" si="30"/>
        <v>-</v>
      </c>
      <c r="Z140" s="72" t="str">
        <f t="shared" si="31"/>
        <v>-</v>
      </c>
      <c r="AA140" s="72">
        <f t="shared" si="33"/>
        <v>0</v>
      </c>
      <c r="AB140" s="60" t="str">
        <f>IFERROR(INDEX('Listor_utökad spend'!D:D,MATCH(VALUE('Input-inköpta varor o tjänster'!E149),'Listor_utökad spend'!E:E,0)),0)</f>
        <v>3 IT och Kommunikation</v>
      </c>
      <c r="AC140" s="60" t="str">
        <f>IFERROR(INDEX('Listor_utökad spend'!F:F,MATCH(('Input-inköpta varor o tjänster'!F149),'Listor_utökad spend'!G:G,0)),AB140)</f>
        <v>3.4 IT-Arbetsplats</v>
      </c>
      <c r="AD140" s="60" t="str">
        <f>IFERROR(INDEX('Listor_utökad spend'!H:H,MATCH(('Input-inköpta varor o tjänster'!G149),'Listor_utökad spend'!I:I,0)),AC140)</f>
        <v>3.4.3. IT-hårdvara MDD-klassificerad</v>
      </c>
      <c r="AE140" s="62"/>
      <c r="AF140"/>
    </row>
    <row r="141" spans="1:32" s="63" customFormat="1" ht="15.5" thickTop="1" thickBot="1">
      <c r="A141" t="str">
        <f t="shared" si="26"/>
        <v>InköpAvVarorInköptaprodukterochtjänster-utökadberäkning3.5IT-Licenser</v>
      </c>
      <c r="B141" t="s">
        <v>12</v>
      </c>
      <c r="C141" t="str">
        <f>'Input-inköpta varor o tjänster'!$J$11</f>
        <v>Inköpta produkter och tjänster - utökad beräkning</v>
      </c>
      <c r="D141" t="str">
        <f>'Input-inköpta varor o tjänster'!J150</f>
        <v>3.5 IT-Licenser</v>
      </c>
      <c r="E141" t="s">
        <v>516</v>
      </c>
      <c r="F141" s="77">
        <f>'Input-inköpta varor o tjänster'!K150</f>
        <v>0</v>
      </c>
      <c r="G141" s="77">
        <f>'Input-inköpta varor o tjänster'!L150</f>
        <v>0</v>
      </c>
      <c r="H141" s="77">
        <f>'Input-inköpta varor o tjänster'!M150</f>
        <v>0</v>
      </c>
      <c r="I141" s="77">
        <f>'Input-inköpta varor o tjänster'!N150</f>
        <v>0</v>
      </c>
      <c r="J141" s="77" t="str">
        <f>'Input-inköpta varor o tjänster'!O150</f>
        <v>kg CO2e/SEK</v>
      </c>
      <c r="K141" s="77">
        <f>'Input-inköpta varor o tjänster'!P150</f>
        <v>0</v>
      </c>
      <c r="L141" s="77">
        <f>'Input-inköpta varor o tjänster'!Q150</f>
        <v>0</v>
      </c>
      <c r="M141" s="78">
        <f>'Input-inköpta varor o tjänster'!R150</f>
        <v>7.880236034806691E-3</v>
      </c>
      <c r="N141" s="78" t="str">
        <f>IF(ISNUMBER('Input-inköpta varor o tjänster'!S150),'Input-inköpta varor o tjänster'!S150,"-")</f>
        <v>-</v>
      </c>
      <c r="O141" s="78" t="str">
        <f>IF(ISNUMBER('Input-inköpta varor o tjänster'!T150),'Input-inköpta varor o tjänster'!T150,"-")</f>
        <v>-</v>
      </c>
      <c r="P141" s="78" t="str">
        <f>IF(ISNUMBER('Input-inköpta varor o tjänster'!U150),'Input-inköpta varor o tjänster'!U150,"-")</f>
        <v>-</v>
      </c>
      <c r="Q141" s="60" t="str">
        <f t="shared" si="28"/>
        <v>-</v>
      </c>
      <c r="R141" s="60" t="str">
        <f t="shared" si="28"/>
        <v>-</v>
      </c>
      <c r="S141" s="61" t="str">
        <f t="shared" si="28"/>
        <v>-</v>
      </c>
      <c r="T141" s="72" t="str">
        <f t="shared" si="27"/>
        <v>-</v>
      </c>
      <c r="U141" s="72" t="str">
        <f t="shared" si="27"/>
        <v>-</v>
      </c>
      <c r="V141" s="72" t="str">
        <f t="shared" si="27"/>
        <v>-</v>
      </c>
      <c r="W141" s="72">
        <f t="shared" si="32"/>
        <v>0</v>
      </c>
      <c r="X141" s="72" t="str">
        <f t="shared" si="29"/>
        <v>-</v>
      </c>
      <c r="Y141" s="72" t="str">
        <f t="shared" si="30"/>
        <v>-</v>
      </c>
      <c r="Z141" s="72" t="str">
        <f t="shared" si="31"/>
        <v>-</v>
      </c>
      <c r="AA141" s="72">
        <f t="shared" si="33"/>
        <v>0</v>
      </c>
      <c r="AB141" s="60" t="str">
        <f>IFERROR(INDEX('Listor_utökad spend'!D:D,MATCH(VALUE('Input-inköpta varor o tjänster'!E150),'Listor_utökad spend'!E:E,0)),0)</f>
        <v>3 IT och Kommunikation</v>
      </c>
      <c r="AC141" s="60" t="str">
        <f>IFERROR(INDEX('Listor_utökad spend'!F:F,MATCH(('Input-inköpta varor o tjänster'!F150),'Listor_utökad spend'!G:G,0)),AB141)</f>
        <v>3.5 IT-Licenser</v>
      </c>
      <c r="AD141" s="60" t="str">
        <f>IFERROR(INDEX('Listor_utökad spend'!H:H,MATCH(('Input-inköpta varor o tjänster'!G150),'Listor_utökad spend'!I:I,0)),AC141)</f>
        <v>3.5 IT-Licenser</v>
      </c>
      <c r="AE141" s="62"/>
      <c r="AF141"/>
    </row>
    <row r="142" spans="1:32" s="63" customFormat="1" ht="15.5" thickTop="1" thickBot="1">
      <c r="A142" t="str">
        <f t="shared" si="26"/>
        <v>InköpAvVarorInköptaprodukterochtjänster-utökadberäkning3.5.1Licenserförsystem,tekniskplattformocharbetsplats</v>
      </c>
      <c r="B142" t="s">
        <v>12</v>
      </c>
      <c r="C142" t="str">
        <f>'Input-inköpta varor o tjänster'!$J$11</f>
        <v>Inköpta produkter och tjänster - utökad beräkning</v>
      </c>
      <c r="D142" t="str">
        <f>'Input-inköpta varor o tjänster'!J151</f>
        <v>3.5.1 Licenser för system, teknisk plattform och arbetsplats</v>
      </c>
      <c r="E142" t="s">
        <v>516</v>
      </c>
      <c r="F142" s="77">
        <f>'Input-inköpta varor o tjänster'!K151</f>
        <v>0</v>
      </c>
      <c r="G142" s="77">
        <f>'Input-inköpta varor o tjänster'!L151</f>
        <v>0</v>
      </c>
      <c r="H142" s="77">
        <f>'Input-inköpta varor o tjänster'!M151</f>
        <v>0</v>
      </c>
      <c r="I142" s="77">
        <f>'Input-inköpta varor o tjänster'!N151</f>
        <v>0</v>
      </c>
      <c r="J142" s="77" t="str">
        <f>'Input-inköpta varor o tjänster'!O151</f>
        <v>kg CO2e/SEK</v>
      </c>
      <c r="K142" s="77">
        <f>'Input-inköpta varor o tjänster'!P151</f>
        <v>0</v>
      </c>
      <c r="L142" s="77">
        <f>'Input-inköpta varor o tjänster'!Q151</f>
        <v>0</v>
      </c>
      <c r="M142" s="78">
        <f>'Input-inköpta varor o tjänster'!R151</f>
        <v>7.880236034806691E-3</v>
      </c>
      <c r="N142" s="78" t="str">
        <f>IF(ISNUMBER('Input-inköpta varor o tjänster'!S151),'Input-inköpta varor o tjänster'!S151,"-")</f>
        <v>-</v>
      </c>
      <c r="O142" s="78" t="str">
        <f>IF(ISNUMBER('Input-inköpta varor o tjänster'!T151),'Input-inköpta varor o tjänster'!T151,"-")</f>
        <v>-</v>
      </c>
      <c r="P142" s="78" t="str">
        <f>IF(ISNUMBER('Input-inköpta varor o tjänster'!U151),'Input-inköpta varor o tjänster'!U151,"-")</f>
        <v>-</v>
      </c>
      <c r="Q142" s="60" t="str">
        <f t="shared" si="28"/>
        <v>-</v>
      </c>
      <c r="R142" s="60" t="str">
        <f t="shared" si="28"/>
        <v>-</v>
      </c>
      <c r="S142" s="61" t="str">
        <f t="shared" si="28"/>
        <v>-</v>
      </c>
      <c r="T142" s="72" t="str">
        <f t="shared" si="27"/>
        <v>-</v>
      </c>
      <c r="U142" s="72" t="str">
        <f t="shared" si="27"/>
        <v>-</v>
      </c>
      <c r="V142" s="72" t="str">
        <f t="shared" si="27"/>
        <v>-</v>
      </c>
      <c r="W142" s="72">
        <f t="shared" si="32"/>
        <v>0</v>
      </c>
      <c r="X142" s="72" t="str">
        <f t="shared" si="29"/>
        <v>-</v>
      </c>
      <c r="Y142" s="72" t="str">
        <f t="shared" si="30"/>
        <v>-</v>
      </c>
      <c r="Z142" s="72" t="str">
        <f t="shared" si="31"/>
        <v>-</v>
      </c>
      <c r="AA142" s="72">
        <f t="shared" si="33"/>
        <v>0</v>
      </c>
      <c r="AB142" s="60" t="str">
        <f>IFERROR(INDEX('Listor_utökad spend'!D:D,MATCH(VALUE('Input-inköpta varor o tjänster'!E151),'Listor_utökad spend'!E:E,0)),0)</f>
        <v>3 IT och Kommunikation</v>
      </c>
      <c r="AC142" s="60" t="str">
        <f>IFERROR(INDEX('Listor_utökad spend'!F:F,MATCH(('Input-inköpta varor o tjänster'!F151),'Listor_utökad spend'!G:G,0)),AB142)</f>
        <v>3.5 IT-Licenser</v>
      </c>
      <c r="AD142" s="60" t="str">
        <f>IFERROR(INDEX('Listor_utökad spend'!H:H,MATCH(('Input-inköpta varor o tjänster'!G151),'Listor_utökad spend'!I:I,0)),AC142)</f>
        <v>3.5.1. Licenser för system, teknisk plattform och arbetsplats</v>
      </c>
      <c r="AE142" s="62"/>
      <c r="AF142"/>
    </row>
    <row r="143" spans="1:32" s="63" customFormat="1" ht="15.5" thickTop="1" thickBot="1">
      <c r="A143" t="str">
        <f t="shared" si="26"/>
        <v>InköpAvVarorInköptaprodukterochtjänster-utökadberäkning3.6Mobilaapplikationer</v>
      </c>
      <c r="B143" t="s">
        <v>12</v>
      </c>
      <c r="C143" t="str">
        <f>'Input-inköpta varor o tjänster'!$J$11</f>
        <v>Inköpta produkter och tjänster - utökad beräkning</v>
      </c>
      <c r="D143" t="str">
        <f>'Input-inköpta varor o tjänster'!J152</f>
        <v>3.6 Mobila applikationer</v>
      </c>
      <c r="E143" t="s">
        <v>516</v>
      </c>
      <c r="F143" s="77">
        <f>'Input-inköpta varor o tjänster'!K152</f>
        <v>0</v>
      </c>
      <c r="G143" s="77">
        <f>'Input-inköpta varor o tjänster'!L152</f>
        <v>0</v>
      </c>
      <c r="H143" s="77">
        <f>'Input-inköpta varor o tjänster'!M152</f>
        <v>0</v>
      </c>
      <c r="I143" s="77">
        <f>'Input-inköpta varor o tjänster'!N152</f>
        <v>0</v>
      </c>
      <c r="J143" s="77" t="str">
        <f>'Input-inköpta varor o tjänster'!O152</f>
        <v>kg CO2e/SEK</v>
      </c>
      <c r="K143" s="77">
        <f>'Input-inköpta varor o tjänster'!P152</f>
        <v>0</v>
      </c>
      <c r="L143" s="77">
        <f>'Input-inköpta varor o tjänster'!Q152</f>
        <v>0</v>
      </c>
      <c r="M143" s="78">
        <f>'Input-inköpta varor o tjänster'!R152</f>
        <v>7.880236034806691E-3</v>
      </c>
      <c r="N143" s="78" t="str">
        <f>IF(ISNUMBER('Input-inköpta varor o tjänster'!S152),'Input-inköpta varor o tjänster'!S152,"-")</f>
        <v>-</v>
      </c>
      <c r="O143" s="78" t="str">
        <f>IF(ISNUMBER('Input-inköpta varor o tjänster'!T152),'Input-inköpta varor o tjänster'!T152,"-")</f>
        <v>-</v>
      </c>
      <c r="P143" s="78" t="str">
        <f>IF(ISNUMBER('Input-inköpta varor o tjänster'!U152),'Input-inköpta varor o tjänster'!U152,"-")</f>
        <v>-</v>
      </c>
      <c r="Q143" s="60" t="str">
        <f t="shared" si="28"/>
        <v>-</v>
      </c>
      <c r="R143" s="60" t="str">
        <f t="shared" si="28"/>
        <v>-</v>
      </c>
      <c r="S143" s="61" t="str">
        <f t="shared" si="28"/>
        <v>-</v>
      </c>
      <c r="T143" s="72" t="str">
        <f t="shared" si="27"/>
        <v>-</v>
      </c>
      <c r="U143" s="72" t="str">
        <f t="shared" si="27"/>
        <v>-</v>
      </c>
      <c r="V143" s="72" t="str">
        <f t="shared" si="27"/>
        <v>-</v>
      </c>
      <c r="W143" s="72">
        <f t="shared" si="32"/>
        <v>0</v>
      </c>
      <c r="X143" s="72" t="str">
        <f t="shared" si="29"/>
        <v>-</v>
      </c>
      <c r="Y143" s="72" t="str">
        <f t="shared" si="30"/>
        <v>-</v>
      </c>
      <c r="Z143" s="72" t="str">
        <f t="shared" si="31"/>
        <v>-</v>
      </c>
      <c r="AA143" s="72">
        <f t="shared" si="33"/>
        <v>0</v>
      </c>
      <c r="AB143" s="60" t="str">
        <f>IFERROR(INDEX('Listor_utökad spend'!D:D,MATCH(VALUE('Input-inköpta varor o tjänster'!E152),'Listor_utökad spend'!E:E,0)),0)</f>
        <v>3 IT och Kommunikation</v>
      </c>
      <c r="AC143" s="60" t="str">
        <f>IFERROR(INDEX('Listor_utökad spend'!F:F,MATCH(('Input-inköpta varor o tjänster'!F152),'Listor_utökad spend'!G:G,0)),AB143)</f>
        <v>3 IT och Kommunikation</v>
      </c>
      <c r="AD143" s="60" t="str">
        <f>IFERROR(INDEX('Listor_utökad spend'!H:H,MATCH(('Input-inköpta varor o tjänster'!G152),'Listor_utökad spend'!I:I,0)),AC143)</f>
        <v>3 IT och Kommunikation</v>
      </c>
      <c r="AE143" s="62"/>
      <c r="AF143"/>
    </row>
    <row r="144" spans="1:32" s="63" customFormat="1" ht="15.5" thickTop="1" thickBot="1">
      <c r="A144" t="str">
        <f t="shared" si="26"/>
        <v>InköpAvVarorInköptaprodukterochtjänster-utökadberäkning3.7IT-konsulter</v>
      </c>
      <c r="B144" t="s">
        <v>12</v>
      </c>
      <c r="C144" t="str">
        <f>'Input-inköpta varor o tjänster'!$J$11</f>
        <v>Inköpta produkter och tjänster - utökad beräkning</v>
      </c>
      <c r="D144" t="str">
        <f>'Input-inköpta varor o tjänster'!J153</f>
        <v>3.7 IT-konsulter</v>
      </c>
      <c r="E144" t="s">
        <v>516</v>
      </c>
      <c r="F144" s="77">
        <f>'Input-inköpta varor o tjänster'!K153</f>
        <v>0</v>
      </c>
      <c r="G144" s="77">
        <f>'Input-inköpta varor o tjänster'!L153</f>
        <v>0</v>
      </c>
      <c r="H144" s="77">
        <f>'Input-inköpta varor o tjänster'!M153</f>
        <v>0</v>
      </c>
      <c r="I144" s="77">
        <f>'Input-inköpta varor o tjänster'!N153</f>
        <v>0</v>
      </c>
      <c r="J144" s="77" t="str">
        <f>'Input-inköpta varor o tjänster'!O153</f>
        <v>kg CO2e/SEK</v>
      </c>
      <c r="K144" s="77">
        <f>'Input-inköpta varor o tjänster'!P153</f>
        <v>0</v>
      </c>
      <c r="L144" s="77">
        <f>'Input-inköpta varor o tjänster'!Q153</f>
        <v>0</v>
      </c>
      <c r="M144" s="78">
        <f>'Input-inköpta varor o tjänster'!R153</f>
        <v>7.880236034806691E-3</v>
      </c>
      <c r="N144" s="78" t="str">
        <f>IF(ISNUMBER('Input-inköpta varor o tjänster'!S153),'Input-inköpta varor o tjänster'!S153,"-")</f>
        <v>-</v>
      </c>
      <c r="O144" s="78" t="str">
        <f>IF(ISNUMBER('Input-inköpta varor o tjänster'!T153),'Input-inköpta varor o tjänster'!T153,"-")</f>
        <v>-</v>
      </c>
      <c r="P144" s="78" t="str">
        <f>IF(ISNUMBER('Input-inköpta varor o tjänster'!U153),'Input-inköpta varor o tjänster'!U153,"-")</f>
        <v>-</v>
      </c>
      <c r="Q144" s="60" t="str">
        <f t="shared" si="28"/>
        <v>-</v>
      </c>
      <c r="R144" s="60" t="str">
        <f t="shared" si="28"/>
        <v>-</v>
      </c>
      <c r="S144" s="61" t="str">
        <f t="shared" si="28"/>
        <v>-</v>
      </c>
      <c r="T144" s="72" t="str">
        <f t="shared" si="27"/>
        <v>-</v>
      </c>
      <c r="U144" s="72" t="str">
        <f t="shared" si="27"/>
        <v>-</v>
      </c>
      <c r="V144" s="72" t="str">
        <f t="shared" si="27"/>
        <v>-</v>
      </c>
      <c r="W144" s="72">
        <f t="shared" si="32"/>
        <v>0</v>
      </c>
      <c r="X144" s="72" t="str">
        <f t="shared" si="29"/>
        <v>-</v>
      </c>
      <c r="Y144" s="72" t="str">
        <f t="shared" si="30"/>
        <v>-</v>
      </c>
      <c r="Z144" s="72" t="str">
        <f t="shared" si="31"/>
        <v>-</v>
      </c>
      <c r="AA144" s="72">
        <f t="shared" si="33"/>
        <v>0</v>
      </c>
      <c r="AB144" s="60" t="str">
        <f>IFERROR(INDEX('Listor_utökad spend'!D:D,MATCH(VALUE('Input-inköpta varor o tjänster'!E153),'Listor_utökad spend'!E:E,0)),0)</f>
        <v>3 IT och Kommunikation</v>
      </c>
      <c r="AC144" s="60" t="str">
        <f>IFERROR(INDEX('Listor_utökad spend'!F:F,MATCH(('Input-inköpta varor o tjänster'!F153),'Listor_utökad spend'!G:G,0)),AB144)</f>
        <v>3.7 IT-konsulter</v>
      </c>
      <c r="AD144" s="60" t="str">
        <f>IFERROR(INDEX('Listor_utökad spend'!H:H,MATCH(('Input-inköpta varor o tjänster'!G153),'Listor_utökad spend'!I:I,0)),AC144)</f>
        <v>3.7 IT-konsulter</v>
      </c>
      <c r="AE144" s="62"/>
      <c r="AF144"/>
    </row>
    <row r="145" spans="1:32" s="63" customFormat="1" ht="15.5" thickTop="1" thickBot="1">
      <c r="A145" t="str">
        <f t="shared" si="26"/>
        <v>InköpAvVarorInköptaprodukterochtjänster-utökadberäkning3.7.1Resurs</v>
      </c>
      <c r="B145" t="s">
        <v>12</v>
      </c>
      <c r="C145" t="str">
        <f>'Input-inköpta varor o tjänster'!$J$11</f>
        <v>Inköpta produkter och tjänster - utökad beräkning</v>
      </c>
      <c r="D145" t="str">
        <f>'Input-inköpta varor o tjänster'!J154</f>
        <v>3.7.1 Resurs</v>
      </c>
      <c r="E145" t="s">
        <v>516</v>
      </c>
      <c r="F145" s="77">
        <f>'Input-inköpta varor o tjänster'!K154</f>
        <v>0</v>
      </c>
      <c r="G145" s="77">
        <f>'Input-inköpta varor o tjänster'!L154</f>
        <v>0</v>
      </c>
      <c r="H145" s="77">
        <f>'Input-inköpta varor o tjänster'!M154</f>
        <v>0</v>
      </c>
      <c r="I145" s="77">
        <f>'Input-inköpta varor o tjänster'!N154</f>
        <v>0</v>
      </c>
      <c r="J145" s="77" t="str">
        <f>'Input-inköpta varor o tjänster'!O154</f>
        <v>kg CO2e/SEK</v>
      </c>
      <c r="K145" s="77">
        <f>'Input-inköpta varor o tjänster'!P154</f>
        <v>0</v>
      </c>
      <c r="L145" s="77">
        <f>'Input-inköpta varor o tjänster'!Q154</f>
        <v>0</v>
      </c>
      <c r="M145" s="78">
        <f>'Input-inköpta varor o tjänster'!R154</f>
        <v>7.880236034806691E-3</v>
      </c>
      <c r="N145" s="78" t="str">
        <f>IF(ISNUMBER('Input-inköpta varor o tjänster'!S154),'Input-inköpta varor o tjänster'!S154,"-")</f>
        <v>-</v>
      </c>
      <c r="O145" s="78" t="str">
        <f>IF(ISNUMBER('Input-inköpta varor o tjänster'!T154),'Input-inköpta varor o tjänster'!T154,"-")</f>
        <v>-</v>
      </c>
      <c r="P145" s="78" t="str">
        <f>IF(ISNUMBER('Input-inköpta varor o tjänster'!U154),'Input-inköpta varor o tjänster'!U154,"-")</f>
        <v>-</v>
      </c>
      <c r="Q145" s="60" t="str">
        <f t="shared" si="28"/>
        <v>-</v>
      </c>
      <c r="R145" s="60" t="str">
        <f t="shared" si="28"/>
        <v>-</v>
      </c>
      <c r="S145" s="61" t="str">
        <f t="shared" si="28"/>
        <v>-</v>
      </c>
      <c r="T145" s="72" t="str">
        <f t="shared" si="27"/>
        <v>-</v>
      </c>
      <c r="U145" s="72" t="str">
        <f t="shared" si="27"/>
        <v>-</v>
      </c>
      <c r="V145" s="72" t="str">
        <f t="shared" si="27"/>
        <v>-</v>
      </c>
      <c r="W145" s="72">
        <f t="shared" si="32"/>
        <v>0</v>
      </c>
      <c r="X145" s="72" t="str">
        <f t="shared" si="29"/>
        <v>-</v>
      </c>
      <c r="Y145" s="72" t="str">
        <f t="shared" si="30"/>
        <v>-</v>
      </c>
      <c r="Z145" s="72" t="str">
        <f t="shared" si="31"/>
        <v>-</v>
      </c>
      <c r="AA145" s="72">
        <f t="shared" si="33"/>
        <v>0</v>
      </c>
      <c r="AB145" s="60" t="str">
        <f>IFERROR(INDEX('Listor_utökad spend'!D:D,MATCH(VALUE('Input-inköpta varor o tjänster'!E154),'Listor_utökad spend'!E:E,0)),0)</f>
        <v>3 IT och Kommunikation</v>
      </c>
      <c r="AC145" s="60" t="str">
        <f>IFERROR(INDEX('Listor_utökad spend'!F:F,MATCH(('Input-inköpta varor o tjänster'!F154),'Listor_utökad spend'!G:G,0)),AB145)</f>
        <v>3.7 IT-konsulter</v>
      </c>
      <c r="AD145" s="60" t="str">
        <f>IFERROR(INDEX('Listor_utökad spend'!H:H,MATCH(('Input-inköpta varor o tjänster'!G154),'Listor_utökad spend'!I:I,0)),AC145)</f>
        <v>3.7.1. Resurs</v>
      </c>
      <c r="AE145" s="62"/>
      <c r="AF145"/>
    </row>
    <row r="146" spans="1:32" s="63" customFormat="1" ht="15.5" thickTop="1" thickBot="1">
      <c r="A146" t="str">
        <f t="shared" si="26"/>
        <v>InköpAvVarorInköptaprodukterochtjänster-utökadberäkning3.7.2Uppdrag</v>
      </c>
      <c r="B146" t="s">
        <v>12</v>
      </c>
      <c r="C146" t="str">
        <f>'Input-inköpta varor o tjänster'!$J$11</f>
        <v>Inköpta produkter och tjänster - utökad beräkning</v>
      </c>
      <c r="D146" t="str">
        <f>'Input-inköpta varor o tjänster'!J155</f>
        <v>3.7.2 Uppdrag</v>
      </c>
      <c r="E146" t="s">
        <v>516</v>
      </c>
      <c r="F146" s="77">
        <f>'Input-inköpta varor o tjänster'!K155</f>
        <v>0</v>
      </c>
      <c r="G146" s="77">
        <f>'Input-inköpta varor o tjänster'!L155</f>
        <v>0</v>
      </c>
      <c r="H146" s="77">
        <f>'Input-inköpta varor o tjänster'!M155</f>
        <v>0</v>
      </c>
      <c r="I146" s="77">
        <f>'Input-inköpta varor o tjänster'!N155</f>
        <v>0</v>
      </c>
      <c r="J146" s="77" t="str">
        <f>'Input-inköpta varor o tjänster'!O155</f>
        <v>kg CO2e/SEK</v>
      </c>
      <c r="K146" s="77">
        <f>'Input-inköpta varor o tjänster'!P155</f>
        <v>0</v>
      </c>
      <c r="L146" s="77">
        <f>'Input-inköpta varor o tjänster'!Q155</f>
        <v>0</v>
      </c>
      <c r="M146" s="78">
        <f>'Input-inköpta varor o tjänster'!R155</f>
        <v>7.880236034806691E-3</v>
      </c>
      <c r="N146" s="78" t="str">
        <f>IF(ISNUMBER('Input-inköpta varor o tjänster'!S155),'Input-inköpta varor o tjänster'!S155,"-")</f>
        <v>-</v>
      </c>
      <c r="O146" s="78" t="str">
        <f>IF(ISNUMBER('Input-inköpta varor o tjänster'!T155),'Input-inköpta varor o tjänster'!T155,"-")</f>
        <v>-</v>
      </c>
      <c r="P146" s="78" t="str">
        <f>IF(ISNUMBER('Input-inköpta varor o tjänster'!U155),'Input-inköpta varor o tjänster'!U155,"-")</f>
        <v>-</v>
      </c>
      <c r="Q146" s="60" t="str">
        <f t="shared" si="28"/>
        <v>-</v>
      </c>
      <c r="R146" s="60" t="str">
        <f t="shared" si="28"/>
        <v>-</v>
      </c>
      <c r="S146" s="61" t="str">
        <f t="shared" si="28"/>
        <v>-</v>
      </c>
      <c r="T146" s="72" t="str">
        <f t="shared" si="27"/>
        <v>-</v>
      </c>
      <c r="U146" s="72" t="str">
        <f t="shared" si="27"/>
        <v>-</v>
      </c>
      <c r="V146" s="72" t="str">
        <f t="shared" si="27"/>
        <v>-</v>
      </c>
      <c r="W146" s="72">
        <f t="shared" si="32"/>
        <v>0</v>
      </c>
      <c r="X146" s="72" t="str">
        <f t="shared" si="29"/>
        <v>-</v>
      </c>
      <c r="Y146" s="72" t="str">
        <f t="shared" si="30"/>
        <v>-</v>
      </c>
      <c r="Z146" s="72" t="str">
        <f t="shared" si="31"/>
        <v>-</v>
      </c>
      <c r="AA146" s="72">
        <f t="shared" si="33"/>
        <v>0</v>
      </c>
      <c r="AB146" s="60" t="str">
        <f>IFERROR(INDEX('Listor_utökad spend'!D:D,MATCH(VALUE('Input-inköpta varor o tjänster'!E155),'Listor_utökad spend'!E:E,0)),0)</f>
        <v>3 IT och Kommunikation</v>
      </c>
      <c r="AC146" s="60" t="str">
        <f>IFERROR(INDEX('Listor_utökad spend'!F:F,MATCH(('Input-inköpta varor o tjänster'!F155),'Listor_utökad spend'!G:G,0)),AB146)</f>
        <v>3.7 IT-konsulter</v>
      </c>
      <c r="AD146" s="60" t="str">
        <f>IFERROR(INDEX('Listor_utökad spend'!H:H,MATCH(('Input-inköpta varor o tjänster'!G155),'Listor_utökad spend'!I:I,0)),AC146)</f>
        <v>3.7.2. Uppdrag</v>
      </c>
      <c r="AE146" s="62"/>
      <c r="AF146"/>
    </row>
    <row r="147" spans="1:32" s="63" customFormat="1" ht="15.5" thickTop="1" thickBot="1">
      <c r="A147" t="str">
        <f t="shared" si="26"/>
        <v>InköpAvVarorInköptaprodukterochtjänster-utökadberäkning3.7.99ÖvrigaIT-konsulter</v>
      </c>
      <c r="B147" t="s">
        <v>12</v>
      </c>
      <c r="C147" t="str">
        <f>'Input-inköpta varor o tjänster'!$J$11</f>
        <v>Inköpta produkter och tjänster - utökad beräkning</v>
      </c>
      <c r="D147" t="str">
        <f>'Input-inköpta varor o tjänster'!J156</f>
        <v>3.7.99 Övriga IT-konsulter</v>
      </c>
      <c r="E147" t="s">
        <v>516</v>
      </c>
      <c r="F147" s="77">
        <f>'Input-inköpta varor o tjänster'!K156</f>
        <v>0</v>
      </c>
      <c r="G147" s="77">
        <f>'Input-inköpta varor o tjänster'!L156</f>
        <v>0</v>
      </c>
      <c r="H147" s="77">
        <f>'Input-inköpta varor o tjänster'!M156</f>
        <v>0</v>
      </c>
      <c r="I147" s="77">
        <f>'Input-inköpta varor o tjänster'!N156</f>
        <v>0</v>
      </c>
      <c r="J147" s="77" t="str">
        <f>'Input-inköpta varor o tjänster'!O156</f>
        <v>kg CO2e/SEK</v>
      </c>
      <c r="K147" s="77">
        <f>'Input-inköpta varor o tjänster'!P156</f>
        <v>0</v>
      </c>
      <c r="L147" s="77">
        <f>'Input-inköpta varor o tjänster'!Q156</f>
        <v>0</v>
      </c>
      <c r="M147" s="78">
        <f>'Input-inköpta varor o tjänster'!R156</f>
        <v>7.880236034806691E-3</v>
      </c>
      <c r="N147" s="78" t="str">
        <f>IF(ISNUMBER('Input-inköpta varor o tjänster'!S156),'Input-inköpta varor o tjänster'!S156,"-")</f>
        <v>-</v>
      </c>
      <c r="O147" s="78" t="str">
        <f>IF(ISNUMBER('Input-inköpta varor o tjänster'!T156),'Input-inköpta varor o tjänster'!T156,"-")</f>
        <v>-</v>
      </c>
      <c r="P147" s="78" t="str">
        <f>IF(ISNUMBER('Input-inköpta varor o tjänster'!U156),'Input-inköpta varor o tjänster'!U156,"-")</f>
        <v>-</v>
      </c>
      <c r="Q147" s="60" t="str">
        <f t="shared" si="28"/>
        <v>-</v>
      </c>
      <c r="R147" s="60" t="str">
        <f t="shared" si="28"/>
        <v>-</v>
      </c>
      <c r="S147" s="61" t="str">
        <f t="shared" si="28"/>
        <v>-</v>
      </c>
      <c r="T147" s="72" t="str">
        <f t="shared" si="27"/>
        <v>-</v>
      </c>
      <c r="U147" s="72" t="str">
        <f t="shared" si="27"/>
        <v>-</v>
      </c>
      <c r="V147" s="72" t="str">
        <f t="shared" si="27"/>
        <v>-</v>
      </c>
      <c r="W147" s="72">
        <f t="shared" si="32"/>
        <v>0</v>
      </c>
      <c r="X147" s="72" t="str">
        <f t="shared" si="29"/>
        <v>-</v>
      </c>
      <c r="Y147" s="72" t="str">
        <f t="shared" si="30"/>
        <v>-</v>
      </c>
      <c r="Z147" s="72" t="str">
        <f t="shared" si="31"/>
        <v>-</v>
      </c>
      <c r="AA147" s="72">
        <f t="shared" si="33"/>
        <v>0</v>
      </c>
      <c r="AB147" s="60" t="str">
        <f>IFERROR(INDEX('Listor_utökad spend'!D:D,MATCH(VALUE('Input-inköpta varor o tjänster'!E156),'Listor_utökad spend'!E:E,0)),0)</f>
        <v>3 IT och Kommunikation</v>
      </c>
      <c r="AC147" s="60" t="str">
        <f>IFERROR(INDEX('Listor_utökad spend'!F:F,MATCH(('Input-inköpta varor o tjänster'!F156),'Listor_utökad spend'!G:G,0)),AB147)</f>
        <v>3.7 IT-konsulter</v>
      </c>
      <c r="AD147" s="60" t="str">
        <f>IFERROR(INDEX('Listor_utökad spend'!H:H,MATCH(('Input-inköpta varor o tjänster'!G156),'Listor_utökad spend'!I:I,0)),AC147)</f>
        <v>3.7.99. Övriga IT-konsulter</v>
      </c>
      <c r="AE147" s="62"/>
      <c r="AF147"/>
    </row>
    <row r="148" spans="1:32" s="63" customFormat="1" ht="15.5" thickTop="1" thickBot="1">
      <c r="A148" t="str">
        <f t="shared" si="26"/>
        <v>InköpAvVarorInköptaprodukterochtjänster-utökadberäkning3.8IT-mjukvara/hårvaraochkommunikationförkollektivtrafik</v>
      </c>
      <c r="B148" t="s">
        <v>12</v>
      </c>
      <c r="C148" t="str">
        <f>'Input-inköpta varor o tjänster'!$J$11</f>
        <v>Inköpta produkter och tjänster - utökad beräkning</v>
      </c>
      <c r="D148" t="str">
        <f>'Input-inköpta varor o tjänster'!J157</f>
        <v>3.8 IT-mjukvara/hårvara och kommunikation för kollektivtrafik</v>
      </c>
      <c r="E148" t="s">
        <v>516</v>
      </c>
      <c r="F148" s="77">
        <f>'Input-inköpta varor o tjänster'!K157</f>
        <v>0</v>
      </c>
      <c r="G148" s="77">
        <f>'Input-inköpta varor o tjänster'!L157</f>
        <v>0</v>
      </c>
      <c r="H148" s="77">
        <f>'Input-inköpta varor o tjänster'!M157</f>
        <v>0</v>
      </c>
      <c r="I148" s="77">
        <f>'Input-inköpta varor o tjänster'!N157</f>
        <v>0</v>
      </c>
      <c r="J148" s="77" t="str">
        <f>'Input-inköpta varor o tjänster'!O157</f>
        <v>kg CO2e/SEK</v>
      </c>
      <c r="K148" s="77">
        <f>'Input-inköpta varor o tjänster'!P157</f>
        <v>0</v>
      </c>
      <c r="L148" s="77">
        <f>'Input-inköpta varor o tjänster'!Q157</f>
        <v>0</v>
      </c>
      <c r="M148" s="78">
        <f>'Input-inköpta varor o tjänster'!R157</f>
        <v>2.5693595109993309E-2</v>
      </c>
      <c r="N148" s="78" t="str">
        <f>IF(ISNUMBER('Input-inköpta varor o tjänster'!S157),'Input-inköpta varor o tjänster'!S157,"-")</f>
        <v>-</v>
      </c>
      <c r="O148" s="78" t="str">
        <f>IF(ISNUMBER('Input-inköpta varor o tjänster'!T157),'Input-inköpta varor o tjänster'!T157,"-")</f>
        <v>-</v>
      </c>
      <c r="P148" s="78" t="str">
        <f>IF(ISNUMBER('Input-inköpta varor o tjänster'!U157),'Input-inköpta varor o tjänster'!U157,"-")</f>
        <v>-</v>
      </c>
      <c r="Q148" s="60" t="str">
        <f t="shared" si="28"/>
        <v>-</v>
      </c>
      <c r="R148" s="60" t="str">
        <f t="shared" si="28"/>
        <v>-</v>
      </c>
      <c r="S148" s="61" t="str">
        <f t="shared" si="28"/>
        <v>-</v>
      </c>
      <c r="T148" s="72" t="str">
        <f t="shared" si="27"/>
        <v>-</v>
      </c>
      <c r="U148" s="72" t="str">
        <f t="shared" si="27"/>
        <v>-</v>
      </c>
      <c r="V148" s="72" t="str">
        <f t="shared" si="27"/>
        <v>-</v>
      </c>
      <c r="W148" s="72">
        <f t="shared" si="32"/>
        <v>0</v>
      </c>
      <c r="X148" s="72" t="str">
        <f t="shared" si="29"/>
        <v>-</v>
      </c>
      <c r="Y148" s="72" t="str">
        <f t="shared" si="30"/>
        <v>-</v>
      </c>
      <c r="Z148" s="72" t="str">
        <f t="shared" si="31"/>
        <v>-</v>
      </c>
      <c r="AA148" s="72">
        <f t="shared" si="33"/>
        <v>0</v>
      </c>
      <c r="AB148" s="60" t="str">
        <f>IFERROR(INDEX('Listor_utökad spend'!D:D,MATCH(VALUE('Input-inköpta varor o tjänster'!E157),'Listor_utökad spend'!E:E,0)),0)</f>
        <v>3 IT och Kommunikation</v>
      </c>
      <c r="AC148" s="60" t="str">
        <f>IFERROR(INDEX('Listor_utökad spend'!F:F,MATCH(('Input-inköpta varor o tjänster'!F157),'Listor_utökad spend'!G:G,0)),AB148)</f>
        <v>3 IT och Kommunikation</v>
      </c>
      <c r="AD148" s="60" t="str">
        <f>IFERROR(INDEX('Listor_utökad spend'!H:H,MATCH(('Input-inköpta varor o tjänster'!G157),'Listor_utökad spend'!I:I,0)),AC148)</f>
        <v>3 IT och Kommunikation</v>
      </c>
      <c r="AE148" s="62"/>
      <c r="AF148"/>
    </row>
    <row r="149" spans="1:32" s="63" customFormat="1" ht="15.5" thickTop="1" thickBot="1">
      <c r="A149" t="str">
        <f t="shared" si="26"/>
        <v>InköpAvVarorInköptaprodukterochtjänster-utökadberäkning0</v>
      </c>
      <c r="B149" t="s">
        <v>12</v>
      </c>
      <c r="C149" t="str">
        <f>'Input-inköpta varor o tjänster'!$J$11</f>
        <v>Inköpta produkter och tjänster - utökad beräkning</v>
      </c>
      <c r="D149">
        <f>'Input-inköpta varor o tjänster'!J158</f>
        <v>0</v>
      </c>
      <c r="E149" t="s">
        <v>516</v>
      </c>
      <c r="F149" s="77">
        <f>'Input-inköpta varor o tjänster'!K158</f>
        <v>0</v>
      </c>
      <c r="G149" s="77">
        <f>'Input-inköpta varor o tjänster'!L158</f>
        <v>0</v>
      </c>
      <c r="H149" s="77">
        <f>'Input-inköpta varor o tjänster'!M158</f>
        <v>0</v>
      </c>
      <c r="I149" s="77">
        <f>'Input-inköpta varor o tjänster'!N158</f>
        <v>0</v>
      </c>
      <c r="J149" s="77" t="str">
        <f>'Input-inköpta varor o tjänster'!O158</f>
        <v>-</v>
      </c>
      <c r="K149" s="77" t="str">
        <f>'Input-inköpta varor o tjänster'!P158</f>
        <v>-</v>
      </c>
      <c r="L149" s="77" t="str">
        <f>'Input-inköpta varor o tjänster'!Q158</f>
        <v>-</v>
      </c>
      <c r="M149" s="78" t="str">
        <f>'Input-inköpta varor o tjänster'!R158</f>
        <v>-</v>
      </c>
      <c r="N149" s="78" t="str">
        <f>IF(ISNUMBER('Input-inköpta varor o tjänster'!S158),'Input-inköpta varor o tjänster'!S158,"-")</f>
        <v>-</v>
      </c>
      <c r="O149" s="78" t="str">
        <f>IF(ISNUMBER('Input-inköpta varor o tjänster'!T158),'Input-inköpta varor o tjänster'!T158,"-")</f>
        <v>-</v>
      </c>
      <c r="P149" s="78" t="str">
        <f>IF(ISNUMBER('Input-inköpta varor o tjänster'!U158),'Input-inköpta varor o tjänster'!U158,"-")</f>
        <v>-</v>
      </c>
      <c r="Q149" s="60" t="str">
        <f t="shared" si="28"/>
        <v>-</v>
      </c>
      <c r="R149" s="60" t="str">
        <f t="shared" si="28"/>
        <v>-</v>
      </c>
      <c r="S149" s="61" t="str">
        <f t="shared" si="28"/>
        <v>-</v>
      </c>
      <c r="T149" s="72" t="str">
        <f t="shared" si="27"/>
        <v>-</v>
      </c>
      <c r="U149" s="72" t="str">
        <f t="shared" si="27"/>
        <v>-</v>
      </c>
      <c r="V149" s="72" t="str">
        <f t="shared" si="27"/>
        <v>-</v>
      </c>
      <c r="W149" s="72">
        <f t="shared" si="32"/>
        <v>0</v>
      </c>
      <c r="X149" s="72" t="str">
        <f t="shared" si="29"/>
        <v>-</v>
      </c>
      <c r="Y149" s="72" t="str">
        <f t="shared" si="30"/>
        <v>-</v>
      </c>
      <c r="Z149" s="72" t="str">
        <f t="shared" si="31"/>
        <v>-</v>
      </c>
      <c r="AA149" s="72">
        <f t="shared" si="33"/>
        <v>0</v>
      </c>
      <c r="AB149" s="60">
        <f>IFERROR(INDEX('Listor_utökad spend'!D:D,MATCH(VALUE('Input-inköpta varor o tjänster'!E158),'Listor_utökad spend'!E:E,0)),0)</f>
        <v>0</v>
      </c>
      <c r="AC149" s="60">
        <f>IFERROR(INDEX('Listor_utökad spend'!F:F,MATCH(('Input-inköpta varor o tjänster'!F158),'Listor_utökad spend'!G:G,0)),AB149)</f>
        <v>0</v>
      </c>
      <c r="AD149" s="60" t="str">
        <f>IFERROR(INDEX('Listor_utökad spend'!H:H,MATCH(('Input-inköpta varor o tjänster'!G158),'Listor_utökad spend'!I:I,0)),AC149)</f>
        <v xml:space="preserve"> </v>
      </c>
      <c r="AE149" s="62"/>
      <c r="AF149"/>
    </row>
    <row r="150" spans="1:32" s="63" customFormat="1" ht="15.5" thickTop="1" thickBot="1">
      <c r="A150" t="str">
        <f t="shared" si="26"/>
        <v>InköpAvVarorInköptaprodukterochtjänster-utökadberäkning4Fordon</v>
      </c>
      <c r="B150" t="s">
        <v>12</v>
      </c>
      <c r="C150" t="str">
        <f>'Input-inköpta varor o tjänster'!$J$11</f>
        <v>Inköpta produkter och tjänster - utökad beräkning</v>
      </c>
      <c r="D150" t="str">
        <f>'Input-inköpta varor o tjänster'!J159</f>
        <v>4 Fordon</v>
      </c>
      <c r="E150" t="s">
        <v>516</v>
      </c>
      <c r="F150" s="77">
        <f>'Input-inköpta varor o tjänster'!K159</f>
        <v>0</v>
      </c>
      <c r="G150" s="77">
        <f>'Input-inköpta varor o tjänster'!L159</f>
        <v>0</v>
      </c>
      <c r="H150" s="77">
        <f>'Input-inköpta varor o tjänster'!M159</f>
        <v>0</v>
      </c>
      <c r="I150" s="77">
        <f>'Input-inköpta varor o tjänster'!N159</f>
        <v>0</v>
      </c>
      <c r="J150" s="77" t="str">
        <f>'Input-inköpta varor o tjänster'!O159</f>
        <v>kg CO2e/SEK</v>
      </c>
      <c r="K150" s="77">
        <f>'Input-inköpta varor o tjänster'!P159</f>
        <v>0</v>
      </c>
      <c r="L150" s="77">
        <f>'Input-inköpta varor o tjänster'!Q159</f>
        <v>0</v>
      </c>
      <c r="M150" s="78">
        <f>'Input-inköpta varor o tjänster'!R159</f>
        <v>4.2298856129065622E-2</v>
      </c>
      <c r="N150" s="78" t="str">
        <f>IF(ISNUMBER('Input-inköpta varor o tjänster'!S159),'Input-inköpta varor o tjänster'!S159,"-")</f>
        <v>-</v>
      </c>
      <c r="O150" s="78" t="str">
        <f>IF(ISNUMBER('Input-inköpta varor o tjänster'!T159),'Input-inköpta varor o tjänster'!T159,"-")</f>
        <v>-</v>
      </c>
      <c r="P150" s="78" t="str">
        <f>IF(ISNUMBER('Input-inköpta varor o tjänster'!U159),'Input-inköpta varor o tjänster'!U159,"-")</f>
        <v>-</v>
      </c>
      <c r="Q150" s="60" t="str">
        <f t="shared" si="28"/>
        <v>-</v>
      </c>
      <c r="R150" s="60" t="str">
        <f t="shared" si="28"/>
        <v>-</v>
      </c>
      <c r="S150" s="61" t="str">
        <f t="shared" si="28"/>
        <v>-</v>
      </c>
      <c r="T150" s="72" t="str">
        <f t="shared" si="27"/>
        <v>-</v>
      </c>
      <c r="U150" s="72" t="str">
        <f t="shared" si="27"/>
        <v>-</v>
      </c>
      <c r="V150" s="72" t="str">
        <f t="shared" si="27"/>
        <v>-</v>
      </c>
      <c r="W150" s="72">
        <f t="shared" si="32"/>
        <v>0</v>
      </c>
      <c r="X150" s="72" t="str">
        <f t="shared" si="29"/>
        <v>-</v>
      </c>
      <c r="Y150" s="72" t="str">
        <f t="shared" si="30"/>
        <v>-</v>
      </c>
      <c r="Z150" s="72" t="str">
        <f t="shared" si="31"/>
        <v>-</v>
      </c>
      <c r="AA150" s="72">
        <f t="shared" si="33"/>
        <v>0</v>
      </c>
      <c r="AB150" s="60" t="str">
        <f>IFERROR(INDEX('Listor_utökad spend'!D:D,MATCH(VALUE('Input-inköpta varor o tjänster'!E159),'Listor_utökad spend'!E:E,0)),0)</f>
        <v>4 Fordon</v>
      </c>
      <c r="AC150" s="60" t="str">
        <f>IFERROR(INDEX('Listor_utökad spend'!F:F,MATCH(('Input-inköpta varor o tjänster'!F159),'Listor_utökad spend'!G:G,0)),AB150)</f>
        <v>4 Fordon</v>
      </c>
      <c r="AD150" s="60" t="str">
        <f>IFERROR(INDEX('Listor_utökad spend'!H:H,MATCH(('Input-inköpta varor o tjänster'!G159),'Listor_utökad spend'!I:I,0)),AC150)</f>
        <v>4 Fordon</v>
      </c>
      <c r="AE150" s="62"/>
      <c r="AF150"/>
    </row>
    <row r="151" spans="1:32" s="63" customFormat="1" ht="15.5" thickTop="1" thickBot="1">
      <c r="A151" t="str">
        <f t="shared" si="26"/>
        <v>InköpAvVarorInköptaprodukterochtjänster-utökadberäkning4.1Bussar</v>
      </c>
      <c r="B151" t="s">
        <v>12</v>
      </c>
      <c r="C151" t="str">
        <f>'Input-inköpta varor o tjänster'!$J$11</f>
        <v>Inköpta produkter och tjänster - utökad beräkning</v>
      </c>
      <c r="D151" t="str">
        <f>'Input-inköpta varor o tjänster'!J160</f>
        <v>4.1 Bussar</v>
      </c>
      <c r="E151" t="s">
        <v>516</v>
      </c>
      <c r="F151" s="77">
        <f>'Input-inköpta varor o tjänster'!K160</f>
        <v>0</v>
      </c>
      <c r="G151" s="77">
        <f>'Input-inköpta varor o tjänster'!L160</f>
        <v>0</v>
      </c>
      <c r="H151" s="77">
        <f>'Input-inköpta varor o tjänster'!M160</f>
        <v>0</v>
      </c>
      <c r="I151" s="77">
        <f>'Input-inköpta varor o tjänster'!N160</f>
        <v>0</v>
      </c>
      <c r="J151" s="77" t="str">
        <f>'Input-inköpta varor o tjänster'!O160</f>
        <v>kg CO2e/SEK</v>
      </c>
      <c r="K151" s="77">
        <f>'Input-inköpta varor o tjänster'!P160</f>
        <v>0</v>
      </c>
      <c r="L151" s="77">
        <f>'Input-inköpta varor o tjänster'!Q160</f>
        <v>0</v>
      </c>
      <c r="M151" s="78">
        <f>'Input-inköpta varor o tjänster'!R160</f>
        <v>3.8941582161793456E-2</v>
      </c>
      <c r="N151" s="78" t="str">
        <f>IF(ISNUMBER('Input-inköpta varor o tjänster'!S160),'Input-inköpta varor o tjänster'!S160,"-")</f>
        <v>-</v>
      </c>
      <c r="O151" s="78" t="str">
        <f>IF(ISNUMBER('Input-inköpta varor o tjänster'!T160),'Input-inköpta varor o tjänster'!T160,"-")</f>
        <v>-</v>
      </c>
      <c r="P151" s="78" t="str">
        <f>IF(ISNUMBER('Input-inköpta varor o tjänster'!U160),'Input-inköpta varor o tjänster'!U160,"-")</f>
        <v>-</v>
      </c>
      <c r="Q151" s="60" t="str">
        <f t="shared" si="28"/>
        <v>-</v>
      </c>
      <c r="R151" s="60" t="str">
        <f t="shared" si="28"/>
        <v>-</v>
      </c>
      <c r="S151" s="61" t="str">
        <f t="shared" si="28"/>
        <v>-</v>
      </c>
      <c r="T151" s="72" t="str">
        <f t="shared" si="27"/>
        <v>-</v>
      </c>
      <c r="U151" s="72" t="str">
        <f t="shared" si="27"/>
        <v>-</v>
      </c>
      <c r="V151" s="72" t="str">
        <f t="shared" si="27"/>
        <v>-</v>
      </c>
      <c r="W151" s="72">
        <f t="shared" si="32"/>
        <v>0</v>
      </c>
      <c r="X151" s="72" t="str">
        <f t="shared" si="29"/>
        <v>-</v>
      </c>
      <c r="Y151" s="72" t="str">
        <f t="shared" si="30"/>
        <v>-</v>
      </c>
      <c r="Z151" s="72" t="str">
        <f t="shared" si="31"/>
        <v>-</v>
      </c>
      <c r="AA151" s="72">
        <f t="shared" si="33"/>
        <v>0</v>
      </c>
      <c r="AB151" s="60" t="str">
        <f>IFERROR(INDEX('Listor_utökad spend'!D:D,MATCH(VALUE('Input-inköpta varor o tjänster'!E160),'Listor_utökad spend'!E:E,0)),0)</f>
        <v>4 Fordon</v>
      </c>
      <c r="AC151" s="60" t="str">
        <f>IFERROR(INDEX('Listor_utökad spend'!F:F,MATCH(('Input-inköpta varor o tjänster'!F160),'Listor_utökad spend'!G:G,0)),AB151)</f>
        <v>4.1 Bussar</v>
      </c>
      <c r="AD151" s="60" t="str">
        <f>IFERROR(INDEX('Listor_utökad spend'!H:H,MATCH(('Input-inköpta varor o tjänster'!G160),'Listor_utökad spend'!I:I,0)),AC151)</f>
        <v>4.1 Bussar</v>
      </c>
      <c r="AE151" s="62"/>
      <c r="AF151"/>
    </row>
    <row r="152" spans="1:32" s="63" customFormat="1" ht="15.5" thickTop="1" thickBot="1">
      <c r="A152" t="str">
        <f t="shared" si="26"/>
        <v>InköpAvVarorInköptaprodukterochtjänster-utökadberäkning4.1.1Köpbussar</v>
      </c>
      <c r="B152" t="s">
        <v>12</v>
      </c>
      <c r="C152" t="str">
        <f>'Input-inköpta varor o tjänster'!$J$11</f>
        <v>Inköpta produkter och tjänster - utökad beräkning</v>
      </c>
      <c r="D152" t="str">
        <f>'Input-inköpta varor o tjänster'!J161</f>
        <v>4.1.1 Köp bussar</v>
      </c>
      <c r="E152" t="s">
        <v>516</v>
      </c>
      <c r="F152" s="77">
        <f>'Input-inköpta varor o tjänster'!K161</f>
        <v>0</v>
      </c>
      <c r="G152" s="77">
        <f>'Input-inköpta varor o tjänster'!L161</f>
        <v>0</v>
      </c>
      <c r="H152" s="77">
        <f>'Input-inköpta varor o tjänster'!M161</f>
        <v>0</v>
      </c>
      <c r="I152" s="77">
        <f>'Input-inköpta varor o tjänster'!N161</f>
        <v>0</v>
      </c>
      <c r="J152" s="77" t="str">
        <f>'Input-inköpta varor o tjänster'!O161</f>
        <v>kg CO2e/SEK</v>
      </c>
      <c r="K152" s="77">
        <f>'Input-inköpta varor o tjänster'!P161</f>
        <v>0</v>
      </c>
      <c r="L152" s="77">
        <f>'Input-inköpta varor o tjänster'!Q161</f>
        <v>0</v>
      </c>
      <c r="M152" s="78">
        <f>'Input-inköpta varor o tjänster'!R161</f>
        <v>3.8941582161793456E-2</v>
      </c>
      <c r="N152" s="78" t="str">
        <f>IF(ISNUMBER('Input-inköpta varor o tjänster'!S161),'Input-inköpta varor o tjänster'!S161,"-")</f>
        <v>-</v>
      </c>
      <c r="O152" s="78" t="str">
        <f>IF(ISNUMBER('Input-inköpta varor o tjänster'!T161),'Input-inköpta varor o tjänster'!T161,"-")</f>
        <v>-</v>
      </c>
      <c r="P152" s="78" t="str">
        <f>IF(ISNUMBER('Input-inköpta varor o tjänster'!U161),'Input-inköpta varor o tjänster'!U161,"-")</f>
        <v>-</v>
      </c>
      <c r="Q152" s="60" t="str">
        <f t="shared" si="28"/>
        <v>-</v>
      </c>
      <c r="R152" s="60" t="str">
        <f t="shared" si="28"/>
        <v>-</v>
      </c>
      <c r="S152" s="61" t="str">
        <f t="shared" si="28"/>
        <v>-</v>
      </c>
      <c r="T152" s="72" t="str">
        <f t="shared" si="27"/>
        <v>-</v>
      </c>
      <c r="U152" s="72" t="str">
        <f t="shared" si="27"/>
        <v>-</v>
      </c>
      <c r="V152" s="72" t="str">
        <f t="shared" si="27"/>
        <v>-</v>
      </c>
      <c r="W152" s="72">
        <f t="shared" si="32"/>
        <v>0</v>
      </c>
      <c r="X152" s="72" t="str">
        <f t="shared" si="29"/>
        <v>-</v>
      </c>
      <c r="Y152" s="72" t="str">
        <f t="shared" si="30"/>
        <v>-</v>
      </c>
      <c r="Z152" s="72" t="str">
        <f t="shared" si="31"/>
        <v>-</v>
      </c>
      <c r="AA152" s="72">
        <f t="shared" si="33"/>
        <v>0</v>
      </c>
      <c r="AB152" s="60" t="str">
        <f>IFERROR(INDEX('Listor_utökad spend'!D:D,MATCH(VALUE('Input-inköpta varor o tjänster'!E161),'Listor_utökad spend'!E:E,0)),0)</f>
        <v>4 Fordon</v>
      </c>
      <c r="AC152" s="60" t="str">
        <f>IFERROR(INDEX('Listor_utökad spend'!F:F,MATCH(('Input-inköpta varor o tjänster'!F161),'Listor_utökad spend'!G:G,0)),AB152)</f>
        <v>4.1 Bussar</v>
      </c>
      <c r="AD152" s="60" t="str">
        <f>IFERROR(INDEX('Listor_utökad spend'!H:H,MATCH(('Input-inköpta varor o tjänster'!G161),'Listor_utökad spend'!I:I,0)),AC152)</f>
        <v>4.1.1. Köp bussar</v>
      </c>
      <c r="AE152" s="62"/>
      <c r="AF152"/>
    </row>
    <row r="153" spans="1:32" s="63" customFormat="1" ht="15.5" thickTop="1" thickBot="1">
      <c r="A153" t="str">
        <f t="shared" si="26"/>
        <v>InköpAvVarorInköptaprodukterochtjänster-utökadberäkning4.1.2Leasingbussar</v>
      </c>
      <c r="B153" t="s">
        <v>12</v>
      </c>
      <c r="C153" t="str">
        <f>'Input-inköpta varor o tjänster'!$J$11</f>
        <v>Inköpta produkter och tjänster - utökad beräkning</v>
      </c>
      <c r="D153" t="str">
        <f>'Input-inköpta varor o tjänster'!J162</f>
        <v>4.1.2 Leasing bussar</v>
      </c>
      <c r="E153" t="s">
        <v>516</v>
      </c>
      <c r="F153" s="77">
        <f>'Input-inköpta varor o tjänster'!K162</f>
        <v>0</v>
      </c>
      <c r="G153" s="77">
        <f>'Input-inköpta varor o tjänster'!L162</f>
        <v>0</v>
      </c>
      <c r="H153" s="77">
        <f>'Input-inköpta varor o tjänster'!M162</f>
        <v>0</v>
      </c>
      <c r="I153" s="77">
        <f>'Input-inköpta varor o tjänster'!N162</f>
        <v>0</v>
      </c>
      <c r="J153" s="77" t="str">
        <f>'Input-inköpta varor o tjänster'!O162</f>
        <v>kg CO2e/SEK</v>
      </c>
      <c r="K153" s="77">
        <f>'Input-inköpta varor o tjänster'!P162</f>
        <v>0</v>
      </c>
      <c r="L153" s="77">
        <f>'Input-inköpta varor o tjänster'!Q162</f>
        <v>0</v>
      </c>
      <c r="M153" s="78">
        <f>'Input-inköpta varor o tjänster'!R162</f>
        <v>3.8941582161793456E-2</v>
      </c>
      <c r="N153" s="78" t="str">
        <f>IF(ISNUMBER('Input-inköpta varor o tjänster'!S162),'Input-inköpta varor o tjänster'!S162,"-")</f>
        <v>-</v>
      </c>
      <c r="O153" s="78" t="str">
        <f>IF(ISNUMBER('Input-inköpta varor o tjänster'!T162),'Input-inköpta varor o tjänster'!T162,"-")</f>
        <v>-</v>
      </c>
      <c r="P153" s="78" t="str">
        <f>IF(ISNUMBER('Input-inköpta varor o tjänster'!U162),'Input-inköpta varor o tjänster'!U162,"-")</f>
        <v>-</v>
      </c>
      <c r="Q153" s="60" t="str">
        <f t="shared" si="28"/>
        <v>-</v>
      </c>
      <c r="R153" s="60" t="str">
        <f t="shared" si="28"/>
        <v>-</v>
      </c>
      <c r="S153" s="61" t="str">
        <f t="shared" si="28"/>
        <v>-</v>
      </c>
      <c r="T153" s="72" t="str">
        <f t="shared" si="27"/>
        <v>-</v>
      </c>
      <c r="U153" s="72" t="str">
        <f t="shared" si="27"/>
        <v>-</v>
      </c>
      <c r="V153" s="72" t="str">
        <f t="shared" si="27"/>
        <v>-</v>
      </c>
      <c r="W153" s="72">
        <f t="shared" si="32"/>
        <v>0</v>
      </c>
      <c r="X153" s="72" t="str">
        <f t="shared" si="29"/>
        <v>-</v>
      </c>
      <c r="Y153" s="72" t="str">
        <f t="shared" si="30"/>
        <v>-</v>
      </c>
      <c r="Z153" s="72" t="str">
        <f t="shared" si="31"/>
        <v>-</v>
      </c>
      <c r="AA153" s="72">
        <f t="shared" si="33"/>
        <v>0</v>
      </c>
      <c r="AB153" s="60" t="str">
        <f>IFERROR(INDEX('Listor_utökad spend'!D:D,MATCH(VALUE('Input-inköpta varor o tjänster'!E162),'Listor_utökad spend'!E:E,0)),0)</f>
        <v>4 Fordon</v>
      </c>
      <c r="AC153" s="60" t="str">
        <f>IFERROR(INDEX('Listor_utökad spend'!F:F,MATCH(('Input-inköpta varor o tjänster'!F162),'Listor_utökad spend'!G:G,0)),AB153)</f>
        <v>4.1 Bussar</v>
      </c>
      <c r="AD153" s="60" t="str">
        <f>IFERROR(INDEX('Listor_utökad spend'!H:H,MATCH(('Input-inköpta varor o tjänster'!G162),'Listor_utökad spend'!I:I,0)),AC153)</f>
        <v>4.1.2. Leasing bussar</v>
      </c>
      <c r="AE153" s="62"/>
      <c r="AF153"/>
    </row>
    <row r="154" spans="1:32" s="63" customFormat="1" ht="15.5" thickTop="1" thickBot="1">
      <c r="A154" t="str">
        <f t="shared" si="26"/>
        <v>InköpAvVarorInköptaprodukterochtjänster-utökadberäkning4.2Drivmedel</v>
      </c>
      <c r="B154" t="s">
        <v>12</v>
      </c>
      <c r="C154" t="str">
        <f>'Input-inköpta varor o tjänster'!$J$11</f>
        <v>Inköpta produkter och tjänster - utökad beräkning</v>
      </c>
      <c r="D154" t="str">
        <f>'Input-inköpta varor o tjänster'!J163</f>
        <v>4.2 Drivmedel</v>
      </c>
      <c r="E154" t="s">
        <v>516</v>
      </c>
      <c r="F154" s="77">
        <f>'Input-inköpta varor o tjänster'!K163</f>
        <v>0</v>
      </c>
      <c r="G154" s="77">
        <f>'Input-inköpta varor o tjänster'!L163</f>
        <v>0</v>
      </c>
      <c r="H154" s="77">
        <f>'Input-inköpta varor o tjänster'!M163</f>
        <v>0</v>
      </c>
      <c r="I154" s="77">
        <f>'Input-inköpta varor o tjänster'!N163</f>
        <v>0</v>
      </c>
      <c r="J154" s="77" t="str">
        <f>'Input-inköpta varor o tjänster'!O163</f>
        <v>kg CO2e/SEK</v>
      </c>
      <c r="K154" s="77">
        <f>'Input-inköpta varor o tjänster'!P163</f>
        <v>0</v>
      </c>
      <c r="L154" s="77">
        <f>'Input-inköpta varor o tjänster'!Q163</f>
        <v>0</v>
      </c>
      <c r="M154" s="78">
        <f>'Input-inköpta varor o tjänster'!R163</f>
        <v>0.47475599026252258</v>
      </c>
      <c r="N154" s="78" t="str">
        <f>IF(ISNUMBER('Input-inköpta varor o tjänster'!S163),'Input-inköpta varor o tjänster'!S163,"-")</f>
        <v>-</v>
      </c>
      <c r="O154" s="78" t="str">
        <f>IF(ISNUMBER('Input-inköpta varor o tjänster'!T163),'Input-inköpta varor o tjänster'!T163,"-")</f>
        <v>-</v>
      </c>
      <c r="P154" s="78" t="str">
        <f>IF(ISNUMBER('Input-inköpta varor o tjänster'!U163),'Input-inköpta varor o tjänster'!U163,"-")</f>
        <v>-</v>
      </c>
      <c r="Q154" s="60" t="str">
        <f t="shared" si="28"/>
        <v>-</v>
      </c>
      <c r="R154" s="60" t="str">
        <f t="shared" si="28"/>
        <v>-</v>
      </c>
      <c r="S154" s="61" t="str">
        <f t="shared" si="28"/>
        <v>-</v>
      </c>
      <c r="T154" s="72" t="str">
        <f t="shared" si="27"/>
        <v>-</v>
      </c>
      <c r="U154" s="72" t="str">
        <f t="shared" si="27"/>
        <v>-</v>
      </c>
      <c r="V154" s="72" t="str">
        <f t="shared" si="27"/>
        <v>-</v>
      </c>
      <c r="W154" s="72">
        <f t="shared" si="32"/>
        <v>0</v>
      </c>
      <c r="X154" s="72" t="str">
        <f t="shared" si="29"/>
        <v>-</v>
      </c>
      <c r="Y154" s="72" t="str">
        <f t="shared" si="30"/>
        <v>-</v>
      </c>
      <c r="Z154" s="72" t="str">
        <f t="shared" si="31"/>
        <v>-</v>
      </c>
      <c r="AA154" s="72">
        <f t="shared" si="33"/>
        <v>0</v>
      </c>
      <c r="AB154" s="60" t="str">
        <f>IFERROR(INDEX('Listor_utökad spend'!D:D,MATCH(VALUE('Input-inköpta varor o tjänster'!E163),'Listor_utökad spend'!E:E,0)),0)</f>
        <v>4 Fordon</v>
      </c>
      <c r="AC154" s="60" t="str">
        <f>IFERROR(INDEX('Listor_utökad spend'!F:F,MATCH(('Input-inköpta varor o tjänster'!F163),'Listor_utökad spend'!G:G,0)),AB154)</f>
        <v>4 Fordon</v>
      </c>
      <c r="AD154" s="60" t="str">
        <f>IFERROR(INDEX('Listor_utökad spend'!H:H,MATCH(('Input-inköpta varor o tjänster'!G163),'Listor_utökad spend'!I:I,0)),AC154)</f>
        <v>4 Fordon</v>
      </c>
      <c r="AE154" s="62"/>
      <c r="AF154"/>
    </row>
    <row r="155" spans="1:32" s="63" customFormat="1" ht="15.5" thickTop="1" thickBot="1">
      <c r="A155" t="str">
        <f t="shared" si="26"/>
        <v>InköpAvVarorInköptaprodukterochtjänster-utökadberäkning4.3FleetManagement</v>
      </c>
      <c r="B155" t="s">
        <v>12</v>
      </c>
      <c r="C155" t="str">
        <f>'Input-inköpta varor o tjänster'!$J$11</f>
        <v>Inköpta produkter och tjänster - utökad beräkning</v>
      </c>
      <c r="D155" t="str">
        <f>'Input-inköpta varor o tjänster'!J164</f>
        <v>4.3 Fleet Management</v>
      </c>
      <c r="E155" t="s">
        <v>516</v>
      </c>
      <c r="F155" s="77">
        <f>'Input-inköpta varor o tjänster'!K164</f>
        <v>0</v>
      </c>
      <c r="G155" s="77">
        <f>'Input-inköpta varor o tjänster'!L164</f>
        <v>0</v>
      </c>
      <c r="H155" s="77">
        <f>'Input-inköpta varor o tjänster'!M164</f>
        <v>0</v>
      </c>
      <c r="I155" s="77">
        <f>'Input-inköpta varor o tjänster'!N164</f>
        <v>0</v>
      </c>
      <c r="J155" s="77" t="str">
        <f>'Input-inköpta varor o tjänster'!O164</f>
        <v>kg CO2e/SEK</v>
      </c>
      <c r="K155" s="77">
        <f>'Input-inköpta varor o tjänster'!P164</f>
        <v>0</v>
      </c>
      <c r="L155" s="77">
        <f>'Input-inköpta varor o tjänster'!Q164</f>
        <v>0</v>
      </c>
      <c r="M155" s="78">
        <f>'Input-inköpta varor o tjänster'!R164</f>
        <v>9.2774233928856389E-3</v>
      </c>
      <c r="N155" s="78" t="str">
        <f>IF(ISNUMBER('Input-inköpta varor o tjänster'!S164),'Input-inköpta varor o tjänster'!S164,"-")</f>
        <v>-</v>
      </c>
      <c r="O155" s="78" t="str">
        <f>IF(ISNUMBER('Input-inköpta varor o tjänster'!T164),'Input-inköpta varor o tjänster'!T164,"-")</f>
        <v>-</v>
      </c>
      <c r="P155" s="78" t="str">
        <f>IF(ISNUMBER('Input-inköpta varor o tjänster'!U164),'Input-inköpta varor o tjänster'!U164,"-")</f>
        <v>-</v>
      </c>
      <c r="Q155" s="60" t="str">
        <f t="shared" si="28"/>
        <v>-</v>
      </c>
      <c r="R155" s="60" t="str">
        <f t="shared" si="28"/>
        <v>-</v>
      </c>
      <c r="S155" s="61" t="str">
        <f t="shared" si="28"/>
        <v>-</v>
      </c>
      <c r="T155" s="72" t="str">
        <f t="shared" si="27"/>
        <v>-</v>
      </c>
      <c r="U155" s="72" t="str">
        <f t="shared" si="27"/>
        <v>-</v>
      </c>
      <c r="V155" s="72" t="str">
        <f t="shared" si="27"/>
        <v>-</v>
      </c>
      <c r="W155" s="72">
        <f t="shared" si="32"/>
        <v>0</v>
      </c>
      <c r="X155" s="72" t="str">
        <f t="shared" si="29"/>
        <v>-</v>
      </c>
      <c r="Y155" s="72" t="str">
        <f t="shared" si="30"/>
        <v>-</v>
      </c>
      <c r="Z155" s="72" t="str">
        <f t="shared" si="31"/>
        <v>-</v>
      </c>
      <c r="AA155" s="72">
        <f t="shared" si="33"/>
        <v>0</v>
      </c>
      <c r="AB155" s="60" t="str">
        <f>IFERROR(INDEX('Listor_utökad spend'!D:D,MATCH(VALUE('Input-inköpta varor o tjänster'!E164),'Listor_utökad spend'!E:E,0)),0)</f>
        <v>4 Fordon</v>
      </c>
      <c r="AC155" s="60" t="str">
        <f>IFERROR(INDEX('Listor_utökad spend'!F:F,MATCH(('Input-inköpta varor o tjänster'!F164),'Listor_utökad spend'!G:G,0)),AB155)</f>
        <v>4 Fordon</v>
      </c>
      <c r="AD155" s="60" t="str">
        <f>IFERROR(INDEX('Listor_utökad spend'!H:H,MATCH(('Input-inköpta varor o tjänster'!G164),'Listor_utökad spend'!I:I,0)),AC155)</f>
        <v>4 Fordon</v>
      </c>
      <c r="AE155" s="62"/>
      <c r="AF155"/>
    </row>
    <row r="156" spans="1:32" s="63" customFormat="1" ht="15.5" thickTop="1" thickBot="1">
      <c r="A156" t="str">
        <f t="shared" si="26"/>
        <v>InköpAvVarorInköptaprodukterochtjänster-utökadberäkning4.4Fordonsunderhåll</v>
      </c>
      <c r="B156" t="s">
        <v>12</v>
      </c>
      <c r="C156" t="str">
        <f>'Input-inköpta varor o tjänster'!$J$11</f>
        <v>Inköpta produkter och tjänster - utökad beräkning</v>
      </c>
      <c r="D156" t="str">
        <f>'Input-inköpta varor o tjänster'!J165</f>
        <v>4.4 Fordonsunderhåll</v>
      </c>
      <c r="E156" t="s">
        <v>516</v>
      </c>
      <c r="F156" s="77">
        <f>'Input-inköpta varor o tjänster'!K165</f>
        <v>0</v>
      </c>
      <c r="G156" s="77">
        <f>'Input-inköpta varor o tjänster'!L165</f>
        <v>0</v>
      </c>
      <c r="H156" s="77">
        <f>'Input-inköpta varor o tjänster'!M165</f>
        <v>0</v>
      </c>
      <c r="I156" s="77">
        <f>'Input-inköpta varor o tjänster'!N165</f>
        <v>0</v>
      </c>
      <c r="J156" s="77" t="str">
        <f>'Input-inköpta varor o tjänster'!O165</f>
        <v>kg CO2e/SEK</v>
      </c>
      <c r="K156" s="77">
        <f>'Input-inköpta varor o tjänster'!P165</f>
        <v>0</v>
      </c>
      <c r="L156" s="77">
        <f>'Input-inköpta varor o tjänster'!Q165</f>
        <v>0</v>
      </c>
      <c r="M156" s="78">
        <f>'Input-inköpta varor o tjänster'!R165</f>
        <v>1.5708463336339962E-2</v>
      </c>
      <c r="N156" s="78" t="str">
        <f>IF(ISNUMBER('Input-inköpta varor o tjänster'!S165),'Input-inköpta varor o tjänster'!S165,"-")</f>
        <v>-</v>
      </c>
      <c r="O156" s="78" t="str">
        <f>IF(ISNUMBER('Input-inköpta varor o tjänster'!T165),'Input-inköpta varor o tjänster'!T165,"-")</f>
        <v>-</v>
      </c>
      <c r="P156" s="78" t="str">
        <f>IF(ISNUMBER('Input-inköpta varor o tjänster'!U165),'Input-inköpta varor o tjänster'!U165,"-")</f>
        <v>-</v>
      </c>
      <c r="Q156" s="60" t="str">
        <f t="shared" si="28"/>
        <v>-</v>
      </c>
      <c r="R156" s="60" t="str">
        <f t="shared" si="28"/>
        <v>-</v>
      </c>
      <c r="S156" s="61" t="str">
        <f t="shared" si="28"/>
        <v>-</v>
      </c>
      <c r="T156" s="72" t="str">
        <f t="shared" si="27"/>
        <v>-</v>
      </c>
      <c r="U156" s="72" t="str">
        <f t="shared" si="27"/>
        <v>-</v>
      </c>
      <c r="V156" s="72" t="str">
        <f t="shared" si="27"/>
        <v>-</v>
      </c>
      <c r="W156" s="72">
        <f t="shared" si="32"/>
        <v>0</v>
      </c>
      <c r="X156" s="72" t="str">
        <f t="shared" si="29"/>
        <v>-</v>
      </c>
      <c r="Y156" s="72" t="str">
        <f t="shared" si="30"/>
        <v>-</v>
      </c>
      <c r="Z156" s="72" t="str">
        <f t="shared" si="31"/>
        <v>-</v>
      </c>
      <c r="AA156" s="72">
        <f t="shared" si="33"/>
        <v>0</v>
      </c>
      <c r="AB156" s="60" t="str">
        <f>IFERROR(INDEX('Listor_utökad spend'!D:D,MATCH(VALUE('Input-inköpta varor o tjänster'!E165),'Listor_utökad spend'!E:E,0)),0)</f>
        <v>4 Fordon</v>
      </c>
      <c r="AC156" s="60" t="str">
        <f>IFERROR(INDEX('Listor_utökad spend'!F:F,MATCH(('Input-inköpta varor o tjänster'!F165),'Listor_utökad spend'!G:G,0)),AB156)</f>
        <v>4.4 Fordonsunderhåll</v>
      </c>
      <c r="AD156" s="60" t="str">
        <f>IFERROR(INDEX('Listor_utökad spend'!H:H,MATCH(('Input-inköpta varor o tjänster'!G165),'Listor_utökad spend'!I:I,0)),AC156)</f>
        <v>4.4 Fordonsunderhåll</v>
      </c>
      <c r="AE156" s="62"/>
      <c r="AF156"/>
    </row>
    <row r="157" spans="1:32" s="63" customFormat="1" ht="15.5" thickTop="1" thickBot="1">
      <c r="A157" t="str">
        <f t="shared" ref="A157:A220" si="34">TRIM(SUBSTITUTE(CONCATENATE(B157,C157,D157)," ",""))</f>
        <v>InköpAvVarorInköptaprodukterochtjänster-utökadberäkning4.4.1Däck-relaterat</v>
      </c>
      <c r="B157" t="s">
        <v>12</v>
      </c>
      <c r="C157" t="str">
        <f>'Input-inköpta varor o tjänster'!$J$11</f>
        <v>Inköpta produkter och tjänster - utökad beräkning</v>
      </c>
      <c r="D157" t="str">
        <f>'Input-inköpta varor o tjänster'!J166</f>
        <v>4.4.1 Däck-relaterat</v>
      </c>
      <c r="E157" t="s">
        <v>516</v>
      </c>
      <c r="F157" s="77">
        <f>'Input-inköpta varor o tjänster'!K166</f>
        <v>0</v>
      </c>
      <c r="G157" s="77">
        <f>'Input-inköpta varor o tjänster'!L166</f>
        <v>0</v>
      </c>
      <c r="H157" s="77">
        <f>'Input-inköpta varor o tjänster'!M166</f>
        <v>0</v>
      </c>
      <c r="I157" s="77">
        <f>'Input-inköpta varor o tjänster'!N166</f>
        <v>0</v>
      </c>
      <c r="J157" s="77" t="str">
        <f>'Input-inköpta varor o tjänster'!O166</f>
        <v>kg CO2e/SEK</v>
      </c>
      <c r="K157" s="77">
        <f>'Input-inköpta varor o tjänster'!P166</f>
        <v>0</v>
      </c>
      <c r="L157" s="77">
        <f>'Input-inköpta varor o tjänster'!Q166</f>
        <v>0</v>
      </c>
      <c r="M157" s="78">
        <f>'Input-inköpta varor o tjänster'!R166</f>
        <v>5.4294702997065868E-2</v>
      </c>
      <c r="N157" s="78" t="str">
        <f>IF(ISNUMBER('Input-inköpta varor o tjänster'!S166),'Input-inköpta varor o tjänster'!S166,"-")</f>
        <v>-</v>
      </c>
      <c r="O157" s="78" t="str">
        <f>IF(ISNUMBER('Input-inköpta varor o tjänster'!T166),'Input-inköpta varor o tjänster'!T166,"-")</f>
        <v>-</v>
      </c>
      <c r="P157" s="78" t="str">
        <f>IF(ISNUMBER('Input-inköpta varor o tjänster'!U166),'Input-inköpta varor o tjänster'!U166,"-")</f>
        <v>-</v>
      </c>
      <c r="Q157" s="60" t="str">
        <f t="shared" si="28"/>
        <v>-</v>
      </c>
      <c r="R157" s="60" t="str">
        <f t="shared" si="28"/>
        <v>-</v>
      </c>
      <c r="S157" s="61" t="str">
        <f t="shared" si="28"/>
        <v>-</v>
      </c>
      <c r="T157" s="72" t="str">
        <f t="shared" si="27"/>
        <v>-</v>
      </c>
      <c r="U157" s="72" t="str">
        <f t="shared" si="27"/>
        <v>-</v>
      </c>
      <c r="V157" s="72" t="str">
        <f t="shared" si="27"/>
        <v>-</v>
      </c>
      <c r="W157" s="72">
        <f t="shared" si="32"/>
        <v>0</v>
      </c>
      <c r="X157" s="72" t="str">
        <f t="shared" si="29"/>
        <v>-</v>
      </c>
      <c r="Y157" s="72" t="str">
        <f t="shared" si="30"/>
        <v>-</v>
      </c>
      <c r="Z157" s="72" t="str">
        <f t="shared" si="31"/>
        <v>-</v>
      </c>
      <c r="AA157" s="72">
        <f t="shared" si="33"/>
        <v>0</v>
      </c>
      <c r="AB157" s="60" t="str">
        <f>IFERROR(INDEX('Listor_utökad spend'!D:D,MATCH(VALUE('Input-inköpta varor o tjänster'!E166),'Listor_utökad spend'!E:E,0)),0)</f>
        <v>4 Fordon</v>
      </c>
      <c r="AC157" s="60" t="str">
        <f>IFERROR(INDEX('Listor_utökad spend'!F:F,MATCH(('Input-inköpta varor o tjänster'!F166),'Listor_utökad spend'!G:G,0)),AB157)</f>
        <v>4.4 Fordonsunderhåll</v>
      </c>
      <c r="AD157" s="60" t="str">
        <f>IFERROR(INDEX('Listor_utökad spend'!H:H,MATCH(('Input-inköpta varor o tjänster'!G166),'Listor_utökad spend'!I:I,0)),AC157)</f>
        <v>4.4.1. Däck-relaterat</v>
      </c>
      <c r="AE157" s="62"/>
      <c r="AF157"/>
    </row>
    <row r="158" spans="1:32" s="63" customFormat="1" ht="15.5" thickTop="1" thickBot="1">
      <c r="A158" t="str">
        <f t="shared" si="34"/>
        <v>InköpAvVarorInköptaprodukterochtjänster-utökadberäkning4.4.2Underhållavövrigafordon</v>
      </c>
      <c r="B158" t="s">
        <v>12</v>
      </c>
      <c r="C158" t="str">
        <f>'Input-inköpta varor o tjänster'!$J$11</f>
        <v>Inköpta produkter och tjänster - utökad beräkning</v>
      </c>
      <c r="D158" t="str">
        <f>'Input-inköpta varor o tjänster'!J167</f>
        <v>4.4.2 Underhåll av övriga fordon</v>
      </c>
      <c r="E158" t="s">
        <v>516</v>
      </c>
      <c r="F158" s="77">
        <f>'Input-inköpta varor o tjänster'!K167</f>
        <v>0</v>
      </c>
      <c r="G158" s="77">
        <f>'Input-inköpta varor o tjänster'!L167</f>
        <v>0</v>
      </c>
      <c r="H158" s="77">
        <f>'Input-inköpta varor o tjänster'!M167</f>
        <v>0</v>
      </c>
      <c r="I158" s="77">
        <f>'Input-inköpta varor o tjänster'!N167</f>
        <v>0</v>
      </c>
      <c r="J158" s="77" t="str">
        <f>'Input-inköpta varor o tjänster'!O167</f>
        <v>kg CO2e/SEK</v>
      </c>
      <c r="K158" s="77">
        <f>'Input-inköpta varor o tjänster'!P167</f>
        <v>0</v>
      </c>
      <c r="L158" s="77">
        <f>'Input-inköpta varor o tjänster'!Q167</f>
        <v>0</v>
      </c>
      <c r="M158" s="78">
        <f>'Input-inköpta varor o tjänster'!R167</f>
        <v>9.2774233928856389E-3</v>
      </c>
      <c r="N158" s="78" t="str">
        <f>IF(ISNUMBER('Input-inköpta varor o tjänster'!S167),'Input-inköpta varor o tjänster'!S167,"-")</f>
        <v>-</v>
      </c>
      <c r="O158" s="78" t="str">
        <f>IF(ISNUMBER('Input-inköpta varor o tjänster'!T167),'Input-inköpta varor o tjänster'!T167,"-")</f>
        <v>-</v>
      </c>
      <c r="P158" s="78" t="str">
        <f>IF(ISNUMBER('Input-inköpta varor o tjänster'!U167),'Input-inköpta varor o tjänster'!U167,"-")</f>
        <v>-</v>
      </c>
      <c r="Q158" s="60" t="str">
        <f t="shared" si="28"/>
        <v>-</v>
      </c>
      <c r="R158" s="60" t="str">
        <f t="shared" si="28"/>
        <v>-</v>
      </c>
      <c r="S158" s="61" t="str">
        <f t="shared" si="28"/>
        <v>-</v>
      </c>
      <c r="T158" s="72" t="str">
        <f t="shared" si="27"/>
        <v>-</v>
      </c>
      <c r="U158" s="72" t="str">
        <f t="shared" si="27"/>
        <v>-</v>
      </c>
      <c r="V158" s="72" t="str">
        <f t="shared" si="27"/>
        <v>-</v>
      </c>
      <c r="W158" s="72">
        <f t="shared" si="32"/>
        <v>0</v>
      </c>
      <c r="X158" s="72" t="str">
        <f t="shared" si="29"/>
        <v>-</v>
      </c>
      <c r="Y158" s="72" t="str">
        <f t="shared" si="30"/>
        <v>-</v>
      </c>
      <c r="Z158" s="72" t="str">
        <f t="shared" si="31"/>
        <v>-</v>
      </c>
      <c r="AA158" s="72">
        <f t="shared" si="33"/>
        <v>0</v>
      </c>
      <c r="AB158" s="60" t="str">
        <f>IFERROR(INDEX('Listor_utökad spend'!D:D,MATCH(VALUE('Input-inköpta varor o tjänster'!E167),'Listor_utökad spend'!E:E,0)),0)</f>
        <v>4 Fordon</v>
      </c>
      <c r="AC158" s="60" t="str">
        <f>IFERROR(INDEX('Listor_utökad spend'!F:F,MATCH(('Input-inköpta varor o tjänster'!F167),'Listor_utökad spend'!G:G,0)),AB158)</f>
        <v>4.4 Fordonsunderhåll</v>
      </c>
      <c r="AD158" s="60" t="str">
        <f>IFERROR(INDEX('Listor_utökad spend'!H:H,MATCH(('Input-inköpta varor o tjänster'!G167),'Listor_utökad spend'!I:I,0)),AC158)</f>
        <v>4.4 Fordonsunderhåll</v>
      </c>
      <c r="AE158" s="62"/>
      <c r="AF158"/>
    </row>
    <row r="159" spans="1:32" s="63" customFormat="1" ht="15.5" thickTop="1" thickBot="1">
      <c r="A159" t="str">
        <f t="shared" si="34"/>
        <v>InköpAvVarorInköptaprodukterochtjänster-utökadberäkning4.4.3Underhållrälsburnafordon</v>
      </c>
      <c r="B159" t="s">
        <v>12</v>
      </c>
      <c r="C159" t="str">
        <f>'Input-inköpta varor o tjänster'!$J$11</f>
        <v>Inköpta produkter och tjänster - utökad beräkning</v>
      </c>
      <c r="D159" t="str">
        <f>'Input-inköpta varor o tjänster'!J168</f>
        <v>4.4.3 Underhåll rälsburna fordon</v>
      </c>
      <c r="E159" t="s">
        <v>516</v>
      </c>
      <c r="F159" s="77">
        <f>'Input-inköpta varor o tjänster'!K168</f>
        <v>0</v>
      </c>
      <c r="G159" s="77">
        <f>'Input-inköpta varor o tjänster'!L168</f>
        <v>0</v>
      </c>
      <c r="H159" s="77">
        <f>'Input-inköpta varor o tjänster'!M168</f>
        <v>0</v>
      </c>
      <c r="I159" s="77">
        <f>'Input-inköpta varor o tjänster'!N168</f>
        <v>0</v>
      </c>
      <c r="J159" s="77" t="str">
        <f>'Input-inköpta varor o tjänster'!O168</f>
        <v>kg CO2e/SEK</v>
      </c>
      <c r="K159" s="77">
        <f>'Input-inköpta varor o tjänster'!P168</f>
        <v>0</v>
      </c>
      <c r="L159" s="77">
        <f>'Input-inköpta varor o tjänster'!Q168</f>
        <v>0</v>
      </c>
      <c r="M159" s="78">
        <f>'Input-inköpta varor o tjänster'!R168</f>
        <v>9.2774233928856389E-3</v>
      </c>
      <c r="N159" s="78" t="str">
        <f>IF(ISNUMBER('Input-inköpta varor o tjänster'!S168),'Input-inköpta varor o tjänster'!S168,"-")</f>
        <v>-</v>
      </c>
      <c r="O159" s="78" t="str">
        <f>IF(ISNUMBER('Input-inköpta varor o tjänster'!T168),'Input-inköpta varor o tjänster'!T168,"-")</f>
        <v>-</v>
      </c>
      <c r="P159" s="78" t="str">
        <f>IF(ISNUMBER('Input-inköpta varor o tjänster'!U168),'Input-inköpta varor o tjänster'!U168,"-")</f>
        <v>-</v>
      </c>
      <c r="Q159" s="60" t="str">
        <f t="shared" si="28"/>
        <v>-</v>
      </c>
      <c r="R159" s="60" t="str">
        <f t="shared" si="28"/>
        <v>-</v>
      </c>
      <c r="S159" s="61" t="str">
        <f t="shared" si="28"/>
        <v>-</v>
      </c>
      <c r="T159" s="72" t="str">
        <f t="shared" si="27"/>
        <v>-</v>
      </c>
      <c r="U159" s="72" t="str">
        <f t="shared" si="27"/>
        <v>-</v>
      </c>
      <c r="V159" s="72" t="str">
        <f t="shared" si="27"/>
        <v>-</v>
      </c>
      <c r="W159" s="72">
        <f t="shared" si="32"/>
        <v>0</v>
      </c>
      <c r="X159" s="72" t="str">
        <f t="shared" si="29"/>
        <v>-</v>
      </c>
      <c r="Y159" s="72" t="str">
        <f t="shared" si="30"/>
        <v>-</v>
      </c>
      <c r="Z159" s="72" t="str">
        <f t="shared" si="31"/>
        <v>-</v>
      </c>
      <c r="AA159" s="72">
        <f t="shared" si="33"/>
        <v>0</v>
      </c>
      <c r="AB159" s="60" t="str">
        <f>IFERROR(INDEX('Listor_utökad spend'!D:D,MATCH(VALUE('Input-inköpta varor o tjänster'!E168),'Listor_utökad spend'!E:E,0)),0)</f>
        <v>4 Fordon</v>
      </c>
      <c r="AC159" s="60" t="str">
        <f>IFERROR(INDEX('Listor_utökad spend'!F:F,MATCH(('Input-inköpta varor o tjänster'!F168),'Listor_utökad spend'!G:G,0)),AB159)</f>
        <v>4.4 Fordonsunderhåll</v>
      </c>
      <c r="AD159" s="60" t="str">
        <f>IFERROR(INDEX('Listor_utökad spend'!H:H,MATCH(('Input-inköpta varor o tjänster'!G168),'Listor_utökad spend'!I:I,0)),AC159)</f>
        <v>4.4.3. Underhåll rälsburna fordon</v>
      </c>
      <c r="AE159" s="62"/>
      <c r="AF159"/>
    </row>
    <row r="160" spans="1:32" s="63" customFormat="1" ht="15.5" thickTop="1" thickBot="1">
      <c r="A160" t="str">
        <f t="shared" si="34"/>
        <v>InköpAvVarorInköptaprodukterochtjänster-utökadberäkning4.4.4Underhållvägburnafordon</v>
      </c>
      <c r="B160" t="s">
        <v>12</v>
      </c>
      <c r="C160" t="str">
        <f>'Input-inköpta varor o tjänster'!$J$11</f>
        <v>Inköpta produkter och tjänster - utökad beräkning</v>
      </c>
      <c r="D160" t="str">
        <f>'Input-inköpta varor o tjänster'!J169</f>
        <v>4.4.4 Underhåll vägburna fordon</v>
      </c>
      <c r="E160" t="s">
        <v>516</v>
      </c>
      <c r="F160" s="77">
        <f>'Input-inköpta varor o tjänster'!K169</f>
        <v>0</v>
      </c>
      <c r="G160" s="77">
        <f>'Input-inköpta varor o tjänster'!L169</f>
        <v>0</v>
      </c>
      <c r="H160" s="77">
        <f>'Input-inköpta varor o tjänster'!M169</f>
        <v>0</v>
      </c>
      <c r="I160" s="77">
        <f>'Input-inköpta varor o tjänster'!N169</f>
        <v>0</v>
      </c>
      <c r="J160" s="77" t="str">
        <f>'Input-inköpta varor o tjänster'!O169</f>
        <v>kg CO2e/SEK</v>
      </c>
      <c r="K160" s="77">
        <f>'Input-inköpta varor o tjänster'!P169</f>
        <v>0</v>
      </c>
      <c r="L160" s="77">
        <f>'Input-inköpta varor o tjänster'!Q169</f>
        <v>0</v>
      </c>
      <c r="M160" s="78">
        <f>'Input-inköpta varor o tjänster'!R169</f>
        <v>9.2774233928856389E-3</v>
      </c>
      <c r="N160" s="78" t="str">
        <f>IF(ISNUMBER('Input-inköpta varor o tjänster'!S169),'Input-inköpta varor o tjänster'!S169,"-")</f>
        <v>-</v>
      </c>
      <c r="O160" s="78" t="str">
        <f>IF(ISNUMBER('Input-inköpta varor o tjänster'!T169),'Input-inköpta varor o tjänster'!T169,"-")</f>
        <v>-</v>
      </c>
      <c r="P160" s="78" t="str">
        <f>IF(ISNUMBER('Input-inköpta varor o tjänster'!U169),'Input-inköpta varor o tjänster'!U169,"-")</f>
        <v>-</v>
      </c>
      <c r="Q160" s="60" t="str">
        <f t="shared" si="28"/>
        <v>-</v>
      </c>
      <c r="R160" s="60" t="str">
        <f t="shared" si="28"/>
        <v>-</v>
      </c>
      <c r="S160" s="61" t="str">
        <f t="shared" si="28"/>
        <v>-</v>
      </c>
      <c r="T160" s="72" t="str">
        <f t="shared" si="27"/>
        <v>-</v>
      </c>
      <c r="U160" s="72" t="str">
        <f t="shared" si="27"/>
        <v>-</v>
      </c>
      <c r="V160" s="72" t="str">
        <f t="shared" si="27"/>
        <v>-</v>
      </c>
      <c r="W160" s="72">
        <f t="shared" si="32"/>
        <v>0</v>
      </c>
      <c r="X160" s="72" t="str">
        <f t="shared" si="29"/>
        <v>-</v>
      </c>
      <c r="Y160" s="72" t="str">
        <f t="shared" si="30"/>
        <v>-</v>
      </c>
      <c r="Z160" s="72" t="str">
        <f t="shared" si="31"/>
        <v>-</v>
      </c>
      <c r="AA160" s="72">
        <f t="shared" si="33"/>
        <v>0</v>
      </c>
      <c r="AB160" s="60" t="str">
        <f>IFERROR(INDEX('Listor_utökad spend'!D:D,MATCH(VALUE('Input-inköpta varor o tjänster'!E169),'Listor_utökad spend'!E:E,0)),0)</f>
        <v>4 Fordon</v>
      </c>
      <c r="AC160" s="60" t="str">
        <f>IFERROR(INDEX('Listor_utökad spend'!F:F,MATCH(('Input-inköpta varor o tjänster'!F169),'Listor_utökad spend'!G:G,0)),AB160)</f>
        <v>4.4 Fordonsunderhåll</v>
      </c>
      <c r="AD160" s="60" t="str">
        <f>IFERROR(INDEX('Listor_utökad spend'!H:H,MATCH(('Input-inköpta varor o tjänster'!G169),'Listor_utökad spend'!I:I,0)),AC160)</f>
        <v>4.4.4. Underhåll vägburna fordon</v>
      </c>
      <c r="AE160" s="62"/>
      <c r="AF160"/>
    </row>
    <row r="161" spans="1:32" s="63" customFormat="1" ht="15.5" thickTop="1" thickBot="1">
      <c r="A161" t="str">
        <f t="shared" si="34"/>
        <v>InköpAvVarorInköptaprodukterochtjänster-utökadberäkning4.4.5Underhållspårfordon</v>
      </c>
      <c r="B161" t="s">
        <v>12</v>
      </c>
      <c r="C161" t="str">
        <f>'Input-inköpta varor o tjänster'!$J$11</f>
        <v>Inköpta produkter och tjänster - utökad beräkning</v>
      </c>
      <c r="D161" t="str">
        <f>'Input-inköpta varor o tjänster'!J170</f>
        <v>4.4.5 Underhåll spårfordon</v>
      </c>
      <c r="E161" t="s">
        <v>516</v>
      </c>
      <c r="F161" s="77">
        <f>'Input-inköpta varor o tjänster'!K170</f>
        <v>0</v>
      </c>
      <c r="G161" s="77">
        <f>'Input-inköpta varor o tjänster'!L170</f>
        <v>0</v>
      </c>
      <c r="H161" s="77">
        <f>'Input-inköpta varor o tjänster'!M170</f>
        <v>0</v>
      </c>
      <c r="I161" s="77">
        <f>'Input-inköpta varor o tjänster'!N170</f>
        <v>0</v>
      </c>
      <c r="J161" s="77" t="str">
        <f>'Input-inköpta varor o tjänster'!O170</f>
        <v>kg CO2e/SEK</v>
      </c>
      <c r="K161" s="77">
        <f>'Input-inköpta varor o tjänster'!P170</f>
        <v>0</v>
      </c>
      <c r="L161" s="77">
        <f>'Input-inköpta varor o tjänster'!Q170</f>
        <v>0</v>
      </c>
      <c r="M161" s="78">
        <f>'Input-inköpta varor o tjänster'!R170</f>
        <v>9.2774233928856389E-3</v>
      </c>
      <c r="N161" s="78" t="str">
        <f>IF(ISNUMBER('Input-inköpta varor o tjänster'!S170),'Input-inköpta varor o tjänster'!S170,"-")</f>
        <v>-</v>
      </c>
      <c r="O161" s="78" t="str">
        <f>IF(ISNUMBER('Input-inköpta varor o tjänster'!T170),'Input-inköpta varor o tjänster'!T170,"-")</f>
        <v>-</v>
      </c>
      <c r="P161" s="78" t="str">
        <f>IF(ISNUMBER('Input-inköpta varor o tjänster'!U170),'Input-inköpta varor o tjänster'!U170,"-")</f>
        <v>-</v>
      </c>
      <c r="Q161" s="60" t="str">
        <f t="shared" si="28"/>
        <v>-</v>
      </c>
      <c r="R161" s="60" t="str">
        <f t="shared" si="28"/>
        <v>-</v>
      </c>
      <c r="S161" s="61" t="str">
        <f t="shared" si="28"/>
        <v>-</v>
      </c>
      <c r="T161" s="72" t="str">
        <f t="shared" si="27"/>
        <v>-</v>
      </c>
      <c r="U161" s="72" t="str">
        <f t="shared" si="27"/>
        <v>-</v>
      </c>
      <c r="V161" s="72" t="str">
        <f t="shared" si="27"/>
        <v>-</v>
      </c>
      <c r="W161" s="72">
        <f t="shared" si="32"/>
        <v>0</v>
      </c>
      <c r="X161" s="72" t="str">
        <f t="shared" si="29"/>
        <v>-</v>
      </c>
      <c r="Y161" s="72" t="str">
        <f t="shared" si="30"/>
        <v>-</v>
      </c>
      <c r="Z161" s="72" t="str">
        <f t="shared" si="31"/>
        <v>-</v>
      </c>
      <c r="AA161" s="72">
        <f t="shared" si="33"/>
        <v>0</v>
      </c>
      <c r="AB161" s="60" t="str">
        <f>IFERROR(INDEX('Listor_utökad spend'!D:D,MATCH(VALUE('Input-inköpta varor o tjänster'!E170),'Listor_utökad spend'!E:E,0)),0)</f>
        <v>4 Fordon</v>
      </c>
      <c r="AC161" s="60" t="str">
        <f>IFERROR(INDEX('Listor_utökad spend'!F:F,MATCH(('Input-inköpta varor o tjänster'!F170),'Listor_utökad spend'!G:G,0)),AB161)</f>
        <v>4.4 Fordonsunderhåll</v>
      </c>
      <c r="AD161" s="60" t="str">
        <f>IFERROR(INDEX('Listor_utökad spend'!H:H,MATCH(('Input-inköpta varor o tjänster'!G170),'Listor_utökad spend'!I:I,0)),AC161)</f>
        <v>4.4.5. Underhåll spårfordon</v>
      </c>
      <c r="AE161" s="62"/>
      <c r="AF161"/>
    </row>
    <row r="162" spans="1:32" s="63" customFormat="1" ht="15.5" thickTop="1" thickBot="1">
      <c r="A162" t="str">
        <f t="shared" si="34"/>
        <v>InköpAvVarorInköptaprodukterochtjänster-utökadberäkning4.4.6Underhållbuss</v>
      </c>
      <c r="B162" t="s">
        <v>12</v>
      </c>
      <c r="C162" t="str">
        <f>'Input-inköpta varor o tjänster'!$J$11</f>
        <v>Inköpta produkter och tjänster - utökad beräkning</v>
      </c>
      <c r="D162" t="str">
        <f>'Input-inköpta varor o tjänster'!J171</f>
        <v>4.4.6 Underhåll buss</v>
      </c>
      <c r="E162" t="s">
        <v>516</v>
      </c>
      <c r="F162" s="77">
        <f>'Input-inköpta varor o tjänster'!K171</f>
        <v>0</v>
      </c>
      <c r="G162" s="77">
        <f>'Input-inköpta varor o tjänster'!L171</f>
        <v>0</v>
      </c>
      <c r="H162" s="77">
        <f>'Input-inköpta varor o tjänster'!M171</f>
        <v>0</v>
      </c>
      <c r="I162" s="77">
        <f>'Input-inköpta varor o tjänster'!N171</f>
        <v>0</v>
      </c>
      <c r="J162" s="77" t="str">
        <f>'Input-inköpta varor o tjänster'!O171</f>
        <v>kg CO2e/SEK</v>
      </c>
      <c r="K162" s="77">
        <f>'Input-inköpta varor o tjänster'!P171</f>
        <v>0</v>
      </c>
      <c r="L162" s="77">
        <f>'Input-inköpta varor o tjänster'!Q171</f>
        <v>0</v>
      </c>
      <c r="M162" s="78">
        <f>'Input-inköpta varor o tjänster'!R171</f>
        <v>9.2774233928856389E-3</v>
      </c>
      <c r="N162" s="78" t="str">
        <f>IF(ISNUMBER('Input-inköpta varor o tjänster'!S171),'Input-inköpta varor o tjänster'!S171,"-")</f>
        <v>-</v>
      </c>
      <c r="O162" s="78" t="str">
        <f>IF(ISNUMBER('Input-inköpta varor o tjänster'!T171),'Input-inköpta varor o tjänster'!T171,"-")</f>
        <v>-</v>
      </c>
      <c r="P162" s="78" t="str">
        <f>IF(ISNUMBER('Input-inköpta varor o tjänster'!U171),'Input-inköpta varor o tjänster'!U171,"-")</f>
        <v>-</v>
      </c>
      <c r="Q162" s="60" t="str">
        <f t="shared" si="28"/>
        <v>-</v>
      </c>
      <c r="R162" s="60" t="str">
        <f t="shared" si="28"/>
        <v>-</v>
      </c>
      <c r="S162" s="61" t="str">
        <f t="shared" si="28"/>
        <v>-</v>
      </c>
      <c r="T162" s="72" t="str">
        <f t="shared" si="27"/>
        <v>-</v>
      </c>
      <c r="U162" s="72" t="str">
        <f t="shared" si="27"/>
        <v>-</v>
      </c>
      <c r="V162" s="72" t="str">
        <f t="shared" si="27"/>
        <v>-</v>
      </c>
      <c r="W162" s="72">
        <f t="shared" si="32"/>
        <v>0</v>
      </c>
      <c r="X162" s="72" t="str">
        <f t="shared" si="29"/>
        <v>-</v>
      </c>
      <c r="Y162" s="72" t="str">
        <f t="shared" si="30"/>
        <v>-</v>
      </c>
      <c r="Z162" s="72" t="str">
        <f t="shared" si="31"/>
        <v>-</v>
      </c>
      <c r="AA162" s="72">
        <f t="shared" si="33"/>
        <v>0</v>
      </c>
      <c r="AB162" s="60" t="str">
        <f>IFERROR(INDEX('Listor_utökad spend'!D:D,MATCH(VALUE('Input-inköpta varor o tjänster'!E171),'Listor_utökad spend'!E:E,0)),0)</f>
        <v>4 Fordon</v>
      </c>
      <c r="AC162" s="60" t="str">
        <f>IFERROR(INDEX('Listor_utökad spend'!F:F,MATCH(('Input-inköpta varor o tjänster'!F171),'Listor_utökad spend'!G:G,0)),AB162)</f>
        <v>4.4 Fordonsunderhåll</v>
      </c>
      <c r="AD162" s="60" t="str">
        <f>IFERROR(INDEX('Listor_utökad spend'!H:H,MATCH(('Input-inköpta varor o tjänster'!G171),'Listor_utökad spend'!I:I,0)),AC162)</f>
        <v>4.4.6. Underhåll buss</v>
      </c>
      <c r="AE162" s="62"/>
      <c r="AF162"/>
    </row>
    <row r="163" spans="1:32" s="63" customFormat="1" ht="15.5" thickTop="1" thickBot="1">
      <c r="A163" t="str">
        <f t="shared" si="34"/>
        <v>InköpAvVarorInköptaprodukterochtjänster-utökadberäkning4.4.7Underhållfartyg</v>
      </c>
      <c r="B163" t="s">
        <v>12</v>
      </c>
      <c r="C163" t="str">
        <f>'Input-inköpta varor o tjänster'!$J$11</f>
        <v>Inköpta produkter och tjänster - utökad beräkning</v>
      </c>
      <c r="D163" t="str">
        <f>'Input-inköpta varor o tjänster'!J172</f>
        <v>4.4.7 Underhåll fartyg</v>
      </c>
      <c r="E163" t="s">
        <v>516</v>
      </c>
      <c r="F163" s="77">
        <f>'Input-inköpta varor o tjänster'!K172</f>
        <v>0</v>
      </c>
      <c r="G163" s="77">
        <f>'Input-inköpta varor o tjänster'!L172</f>
        <v>0</v>
      </c>
      <c r="H163" s="77">
        <f>'Input-inköpta varor o tjänster'!M172</f>
        <v>0</v>
      </c>
      <c r="I163" s="77">
        <f>'Input-inköpta varor o tjänster'!N172</f>
        <v>0</v>
      </c>
      <c r="J163" s="77" t="str">
        <f>'Input-inköpta varor o tjänster'!O172</f>
        <v>kg CO2e/SEK</v>
      </c>
      <c r="K163" s="77">
        <f>'Input-inköpta varor o tjänster'!P172</f>
        <v>0</v>
      </c>
      <c r="L163" s="77">
        <f>'Input-inköpta varor o tjänster'!Q172</f>
        <v>0</v>
      </c>
      <c r="M163" s="78">
        <f>'Input-inköpta varor o tjänster'!R172</f>
        <v>9.2774233928856389E-3</v>
      </c>
      <c r="N163" s="78" t="str">
        <f>IF(ISNUMBER('Input-inköpta varor o tjänster'!S172),'Input-inköpta varor o tjänster'!S172,"-")</f>
        <v>-</v>
      </c>
      <c r="O163" s="78" t="str">
        <f>IF(ISNUMBER('Input-inköpta varor o tjänster'!T172),'Input-inköpta varor o tjänster'!T172,"-")</f>
        <v>-</v>
      </c>
      <c r="P163" s="78" t="str">
        <f>IF(ISNUMBER('Input-inköpta varor o tjänster'!U172),'Input-inköpta varor o tjänster'!U172,"-")</f>
        <v>-</v>
      </c>
      <c r="Q163" s="60" t="str">
        <f t="shared" si="28"/>
        <v>-</v>
      </c>
      <c r="R163" s="60" t="str">
        <f t="shared" si="28"/>
        <v>-</v>
      </c>
      <c r="S163" s="61" t="str">
        <f t="shared" si="28"/>
        <v>-</v>
      </c>
      <c r="T163" s="72" t="str">
        <f t="shared" si="27"/>
        <v>-</v>
      </c>
      <c r="U163" s="72" t="str">
        <f t="shared" si="27"/>
        <v>-</v>
      </c>
      <c r="V163" s="72" t="str">
        <f t="shared" si="27"/>
        <v>-</v>
      </c>
      <c r="W163" s="72">
        <f t="shared" si="32"/>
        <v>0</v>
      </c>
      <c r="X163" s="72" t="str">
        <f t="shared" si="29"/>
        <v>-</v>
      </c>
      <c r="Y163" s="72" t="str">
        <f t="shared" si="30"/>
        <v>-</v>
      </c>
      <c r="Z163" s="72" t="str">
        <f t="shared" si="31"/>
        <v>-</v>
      </c>
      <c r="AA163" s="72">
        <f t="shared" si="33"/>
        <v>0</v>
      </c>
      <c r="AB163" s="60" t="str">
        <f>IFERROR(INDEX('Listor_utökad spend'!D:D,MATCH(VALUE('Input-inköpta varor o tjänster'!E172),'Listor_utökad spend'!E:E,0)),0)</f>
        <v>4 Fordon</v>
      </c>
      <c r="AC163" s="60" t="str">
        <f>IFERROR(INDEX('Listor_utökad spend'!F:F,MATCH(('Input-inköpta varor o tjänster'!F172),'Listor_utökad spend'!G:G,0)),AB163)</f>
        <v>4.4 Fordonsunderhåll</v>
      </c>
      <c r="AD163" s="60" t="str">
        <f>IFERROR(INDEX('Listor_utökad spend'!H:H,MATCH(('Input-inköpta varor o tjänster'!G172),'Listor_utökad spend'!I:I,0)),AC163)</f>
        <v xml:space="preserve">4.4.7. Underhåll fartyg </v>
      </c>
      <c r="AE163" s="62"/>
      <c r="AF163"/>
    </row>
    <row r="164" spans="1:32" s="63" customFormat="1" ht="15.5" thickTop="1" thickBot="1">
      <c r="A164" t="str">
        <f t="shared" si="34"/>
        <v>InköpAvVarorInköptaprodukterochtjänster-utökadberäkning4.5Lastbilar</v>
      </c>
      <c r="B164" t="s">
        <v>12</v>
      </c>
      <c r="C164" t="str">
        <f>'Input-inköpta varor o tjänster'!$J$11</f>
        <v>Inköpta produkter och tjänster - utökad beräkning</v>
      </c>
      <c r="D164" t="str">
        <f>'Input-inköpta varor o tjänster'!J173</f>
        <v>4.5 Lastbilar</v>
      </c>
      <c r="E164" t="s">
        <v>516</v>
      </c>
      <c r="F164" s="77">
        <f>'Input-inköpta varor o tjänster'!K173</f>
        <v>0</v>
      </c>
      <c r="G164" s="77">
        <f>'Input-inköpta varor o tjänster'!L173</f>
        <v>0</v>
      </c>
      <c r="H164" s="77">
        <f>'Input-inköpta varor o tjänster'!M173</f>
        <v>0</v>
      </c>
      <c r="I164" s="77">
        <f>'Input-inköpta varor o tjänster'!N173</f>
        <v>0</v>
      </c>
      <c r="J164" s="77" t="str">
        <f>'Input-inköpta varor o tjänster'!O173</f>
        <v>kg CO2e/SEK</v>
      </c>
      <c r="K164" s="77">
        <f>'Input-inköpta varor o tjänster'!P173</f>
        <v>0</v>
      </c>
      <c r="L164" s="77">
        <f>'Input-inköpta varor o tjänster'!Q173</f>
        <v>0</v>
      </c>
      <c r="M164" s="78">
        <f>'Input-inköpta varor o tjänster'!R173</f>
        <v>3.8941582161793456E-2</v>
      </c>
      <c r="N164" s="78" t="str">
        <f>IF(ISNUMBER('Input-inköpta varor o tjänster'!S173),'Input-inköpta varor o tjänster'!S173,"-")</f>
        <v>-</v>
      </c>
      <c r="O164" s="78" t="str">
        <f>IF(ISNUMBER('Input-inköpta varor o tjänster'!T173),'Input-inköpta varor o tjänster'!T173,"-")</f>
        <v>-</v>
      </c>
      <c r="P164" s="78" t="str">
        <f>IF(ISNUMBER('Input-inköpta varor o tjänster'!U173),'Input-inköpta varor o tjänster'!U173,"-")</f>
        <v>-</v>
      </c>
      <c r="Q164" s="60" t="str">
        <f t="shared" si="28"/>
        <v>-</v>
      </c>
      <c r="R164" s="60" t="str">
        <f t="shared" si="28"/>
        <v>-</v>
      </c>
      <c r="S164" s="61" t="str">
        <f t="shared" si="28"/>
        <v>-</v>
      </c>
      <c r="T164" s="72" t="str">
        <f t="shared" si="27"/>
        <v>-</v>
      </c>
      <c r="U164" s="72" t="str">
        <f t="shared" si="27"/>
        <v>-</v>
      </c>
      <c r="V164" s="72" t="str">
        <f t="shared" si="27"/>
        <v>-</v>
      </c>
      <c r="W164" s="72">
        <f t="shared" si="32"/>
        <v>0</v>
      </c>
      <c r="X164" s="72" t="str">
        <f t="shared" si="29"/>
        <v>-</v>
      </c>
      <c r="Y164" s="72" t="str">
        <f t="shared" si="30"/>
        <v>-</v>
      </c>
      <c r="Z164" s="72" t="str">
        <f t="shared" si="31"/>
        <v>-</v>
      </c>
      <c r="AA164" s="72">
        <f t="shared" si="33"/>
        <v>0</v>
      </c>
      <c r="AB164" s="60" t="str">
        <f>IFERROR(INDEX('Listor_utökad spend'!D:D,MATCH(VALUE('Input-inköpta varor o tjänster'!E173),'Listor_utökad spend'!E:E,0)),0)</f>
        <v>4 Fordon</v>
      </c>
      <c r="AC164" s="60" t="str">
        <f>IFERROR(INDEX('Listor_utökad spend'!F:F,MATCH(('Input-inköpta varor o tjänster'!F173),'Listor_utökad spend'!G:G,0)),AB164)</f>
        <v>4.5 Lastbilar</v>
      </c>
      <c r="AD164" s="60" t="str">
        <f>IFERROR(INDEX('Listor_utökad spend'!H:H,MATCH(('Input-inköpta varor o tjänster'!G173),'Listor_utökad spend'!I:I,0)),AC164)</f>
        <v>4.5 Lastbilar</v>
      </c>
      <c r="AE164" s="62"/>
      <c r="AF164"/>
    </row>
    <row r="165" spans="1:32" s="63" customFormat="1" ht="15.5" thickTop="1" thickBot="1">
      <c r="A165" t="str">
        <f t="shared" si="34"/>
        <v>InköpAvVarorInköptaprodukterochtjänster-utökadberäkning4.5.1KöpLastbil</v>
      </c>
      <c r="B165" t="s">
        <v>12</v>
      </c>
      <c r="C165" t="str">
        <f>'Input-inköpta varor o tjänster'!$J$11</f>
        <v>Inköpta produkter och tjänster - utökad beräkning</v>
      </c>
      <c r="D165" t="str">
        <f>'Input-inköpta varor o tjänster'!J174</f>
        <v>4.5.1 Köp Lastbil</v>
      </c>
      <c r="E165" t="s">
        <v>516</v>
      </c>
      <c r="F165" s="77">
        <f>'Input-inköpta varor o tjänster'!K174</f>
        <v>0</v>
      </c>
      <c r="G165" s="77">
        <f>'Input-inköpta varor o tjänster'!L174</f>
        <v>0</v>
      </c>
      <c r="H165" s="77">
        <f>'Input-inköpta varor o tjänster'!M174</f>
        <v>0</v>
      </c>
      <c r="I165" s="77">
        <f>'Input-inköpta varor o tjänster'!N174</f>
        <v>0</v>
      </c>
      <c r="J165" s="77" t="str">
        <f>'Input-inköpta varor o tjänster'!O174</f>
        <v>kg CO2e/SEK</v>
      </c>
      <c r="K165" s="77">
        <f>'Input-inköpta varor o tjänster'!P174</f>
        <v>0</v>
      </c>
      <c r="L165" s="77">
        <f>'Input-inköpta varor o tjänster'!Q174</f>
        <v>0</v>
      </c>
      <c r="M165" s="78">
        <f>'Input-inköpta varor o tjänster'!R174</f>
        <v>4.4645888552352478E-2</v>
      </c>
      <c r="N165" s="78" t="str">
        <f>IF(ISNUMBER('Input-inköpta varor o tjänster'!S174),'Input-inköpta varor o tjänster'!S174,"-")</f>
        <v>-</v>
      </c>
      <c r="O165" s="78" t="str">
        <f>IF(ISNUMBER('Input-inköpta varor o tjänster'!T174),'Input-inköpta varor o tjänster'!T174,"-")</f>
        <v>-</v>
      </c>
      <c r="P165" s="78" t="str">
        <f>IF(ISNUMBER('Input-inköpta varor o tjänster'!U174),'Input-inköpta varor o tjänster'!U174,"-")</f>
        <v>-</v>
      </c>
      <c r="Q165" s="60" t="str">
        <f t="shared" si="28"/>
        <v>-</v>
      </c>
      <c r="R165" s="60" t="str">
        <f t="shared" si="28"/>
        <v>-</v>
      </c>
      <c r="S165" s="61" t="str">
        <f t="shared" si="28"/>
        <v>-</v>
      </c>
      <c r="T165" s="72" t="str">
        <f t="shared" si="27"/>
        <v>-</v>
      </c>
      <c r="U165" s="72" t="str">
        <f t="shared" si="27"/>
        <v>-</v>
      </c>
      <c r="V165" s="72" t="str">
        <f t="shared" si="27"/>
        <v>-</v>
      </c>
      <c r="W165" s="72">
        <f t="shared" si="32"/>
        <v>0</v>
      </c>
      <c r="X165" s="72" t="str">
        <f t="shared" si="29"/>
        <v>-</v>
      </c>
      <c r="Y165" s="72" t="str">
        <f t="shared" si="30"/>
        <v>-</v>
      </c>
      <c r="Z165" s="72" t="str">
        <f t="shared" si="31"/>
        <v>-</v>
      </c>
      <c r="AA165" s="72">
        <f t="shared" si="33"/>
        <v>0</v>
      </c>
      <c r="AB165" s="60" t="str">
        <f>IFERROR(INDEX('Listor_utökad spend'!D:D,MATCH(VALUE('Input-inköpta varor o tjänster'!E174),'Listor_utökad spend'!E:E,0)),0)</f>
        <v>4 Fordon</v>
      </c>
      <c r="AC165" s="60" t="str">
        <f>IFERROR(INDEX('Listor_utökad spend'!F:F,MATCH(('Input-inköpta varor o tjänster'!F174),'Listor_utökad spend'!G:G,0)),AB165)</f>
        <v>4.5 Lastbilar</v>
      </c>
      <c r="AD165" s="60" t="str">
        <f>IFERROR(INDEX('Listor_utökad spend'!H:H,MATCH(('Input-inköpta varor o tjänster'!G174),'Listor_utökad spend'!I:I,0)),AC165)</f>
        <v>4.5.1. Köp lastbil</v>
      </c>
      <c r="AE165" s="62"/>
      <c r="AF165"/>
    </row>
    <row r="166" spans="1:32" s="63" customFormat="1" ht="15.5" thickTop="1" thickBot="1">
      <c r="A166" t="str">
        <f t="shared" si="34"/>
        <v>InköpAvVarorInköptaprodukterochtjänster-utökadberäkning4.5.2Leasinglastbil</v>
      </c>
      <c r="B166" t="s">
        <v>12</v>
      </c>
      <c r="C166" t="str">
        <f>'Input-inköpta varor o tjänster'!$J$11</f>
        <v>Inköpta produkter och tjänster - utökad beräkning</v>
      </c>
      <c r="D166" t="str">
        <f>'Input-inköpta varor o tjänster'!J175</f>
        <v>4.5.2 Leasing lastbil</v>
      </c>
      <c r="E166" t="s">
        <v>516</v>
      </c>
      <c r="F166" s="77">
        <f>'Input-inköpta varor o tjänster'!K175</f>
        <v>0</v>
      </c>
      <c r="G166" s="77">
        <f>'Input-inköpta varor o tjänster'!L175</f>
        <v>0</v>
      </c>
      <c r="H166" s="77">
        <f>'Input-inköpta varor o tjänster'!M175</f>
        <v>0</v>
      </c>
      <c r="I166" s="77">
        <f>'Input-inköpta varor o tjänster'!N175</f>
        <v>0</v>
      </c>
      <c r="J166" s="77" t="str">
        <f>'Input-inköpta varor o tjänster'!O175</f>
        <v>kg CO2e/SEK</v>
      </c>
      <c r="K166" s="77">
        <f>'Input-inköpta varor o tjänster'!P175</f>
        <v>0</v>
      </c>
      <c r="L166" s="77">
        <f>'Input-inköpta varor o tjänster'!Q175</f>
        <v>0</v>
      </c>
      <c r="M166" s="78">
        <f>'Input-inköpta varor o tjänster'!R175</f>
        <v>4.4645888552352478E-2</v>
      </c>
      <c r="N166" s="78" t="str">
        <f>IF(ISNUMBER('Input-inköpta varor o tjänster'!S175),'Input-inköpta varor o tjänster'!S175,"-")</f>
        <v>-</v>
      </c>
      <c r="O166" s="78" t="str">
        <f>IF(ISNUMBER('Input-inköpta varor o tjänster'!T175),'Input-inköpta varor o tjänster'!T175,"-")</f>
        <v>-</v>
      </c>
      <c r="P166" s="78" t="str">
        <f>IF(ISNUMBER('Input-inköpta varor o tjänster'!U175),'Input-inköpta varor o tjänster'!U175,"-")</f>
        <v>-</v>
      </c>
      <c r="Q166" s="60" t="str">
        <f t="shared" si="28"/>
        <v>-</v>
      </c>
      <c r="R166" s="60" t="str">
        <f t="shared" si="28"/>
        <v>-</v>
      </c>
      <c r="S166" s="61" t="str">
        <f t="shared" si="28"/>
        <v>-</v>
      </c>
      <c r="T166" s="72" t="str">
        <f t="shared" si="27"/>
        <v>-</v>
      </c>
      <c r="U166" s="72" t="str">
        <f t="shared" si="27"/>
        <v>-</v>
      </c>
      <c r="V166" s="72" t="str">
        <f t="shared" si="27"/>
        <v>-</v>
      </c>
      <c r="W166" s="72">
        <f t="shared" si="32"/>
        <v>0</v>
      </c>
      <c r="X166" s="72" t="str">
        <f t="shared" si="29"/>
        <v>-</v>
      </c>
      <c r="Y166" s="72" t="str">
        <f t="shared" si="30"/>
        <v>-</v>
      </c>
      <c r="Z166" s="72" t="str">
        <f t="shared" si="31"/>
        <v>-</v>
      </c>
      <c r="AA166" s="72">
        <f t="shared" si="33"/>
        <v>0</v>
      </c>
      <c r="AB166" s="60" t="str">
        <f>IFERROR(INDEX('Listor_utökad spend'!D:D,MATCH(VALUE('Input-inköpta varor o tjänster'!E175),'Listor_utökad spend'!E:E,0)),0)</f>
        <v>4 Fordon</v>
      </c>
      <c r="AC166" s="60" t="str">
        <f>IFERROR(INDEX('Listor_utökad spend'!F:F,MATCH(('Input-inköpta varor o tjänster'!F175),'Listor_utökad spend'!G:G,0)),AB166)</f>
        <v>4.5 Lastbilar</v>
      </c>
      <c r="AD166" s="60" t="str">
        <f>IFERROR(INDEX('Listor_utökad spend'!H:H,MATCH(('Input-inköpta varor o tjänster'!G175),'Listor_utökad spend'!I:I,0)),AC166)</f>
        <v>4.5.2. Leasing lastbil</v>
      </c>
      <c r="AE166" s="62"/>
      <c r="AF166"/>
    </row>
    <row r="167" spans="1:32" s="63" customFormat="1" ht="15.5" thickTop="1" thickBot="1">
      <c r="A167" t="str">
        <f t="shared" si="34"/>
        <v>InköpAvVarorInköptaprodukterochtjänster-utökadberäkning4.5.3Hyrlastbil</v>
      </c>
      <c r="B167" t="s">
        <v>12</v>
      </c>
      <c r="C167" t="str">
        <f>'Input-inköpta varor o tjänster'!$J$11</f>
        <v>Inköpta produkter och tjänster - utökad beräkning</v>
      </c>
      <c r="D167" t="str">
        <f>'Input-inköpta varor o tjänster'!J176</f>
        <v>4.5.3 Hyr lastbil</v>
      </c>
      <c r="E167" t="s">
        <v>516</v>
      </c>
      <c r="F167" s="77">
        <f>'Input-inköpta varor o tjänster'!K176</f>
        <v>0</v>
      </c>
      <c r="G167" s="77">
        <f>'Input-inköpta varor o tjänster'!L176</f>
        <v>0</v>
      </c>
      <c r="H167" s="77">
        <f>'Input-inköpta varor o tjänster'!M176</f>
        <v>0</v>
      </c>
      <c r="I167" s="77">
        <f>'Input-inköpta varor o tjänster'!N176</f>
        <v>0</v>
      </c>
      <c r="J167" s="77" t="str">
        <f>'Input-inköpta varor o tjänster'!O176</f>
        <v>kg CO2e/SEK</v>
      </c>
      <c r="K167" s="77">
        <f>'Input-inköpta varor o tjänster'!P176</f>
        <v>0</v>
      </c>
      <c r="L167" s="77">
        <f>'Input-inköpta varor o tjänster'!Q176</f>
        <v>0</v>
      </c>
      <c r="M167" s="78">
        <f>'Input-inköpta varor o tjänster'!R176</f>
        <v>4.4645888552352478E-2</v>
      </c>
      <c r="N167" s="78" t="str">
        <f>IF(ISNUMBER('Input-inköpta varor o tjänster'!S176),'Input-inköpta varor o tjänster'!S176,"-")</f>
        <v>-</v>
      </c>
      <c r="O167" s="78" t="str">
        <f>IF(ISNUMBER('Input-inköpta varor o tjänster'!T176),'Input-inköpta varor o tjänster'!T176,"-")</f>
        <v>-</v>
      </c>
      <c r="P167" s="78" t="str">
        <f>IF(ISNUMBER('Input-inköpta varor o tjänster'!U176),'Input-inköpta varor o tjänster'!U176,"-")</f>
        <v>-</v>
      </c>
      <c r="Q167" s="60" t="str">
        <f t="shared" si="28"/>
        <v>-</v>
      </c>
      <c r="R167" s="60" t="str">
        <f t="shared" si="28"/>
        <v>-</v>
      </c>
      <c r="S167" s="61" t="str">
        <f t="shared" si="28"/>
        <v>-</v>
      </c>
      <c r="T167" s="72" t="str">
        <f t="shared" si="27"/>
        <v>-</v>
      </c>
      <c r="U167" s="72" t="str">
        <f t="shared" si="27"/>
        <v>-</v>
      </c>
      <c r="V167" s="72" t="str">
        <f t="shared" si="27"/>
        <v>-</v>
      </c>
      <c r="W167" s="72">
        <f t="shared" si="32"/>
        <v>0</v>
      </c>
      <c r="X167" s="72" t="str">
        <f t="shared" si="29"/>
        <v>-</v>
      </c>
      <c r="Y167" s="72" t="str">
        <f t="shared" si="30"/>
        <v>-</v>
      </c>
      <c r="Z167" s="72" t="str">
        <f t="shared" si="31"/>
        <v>-</v>
      </c>
      <c r="AA167" s="72">
        <f t="shared" si="33"/>
        <v>0</v>
      </c>
      <c r="AB167" s="60" t="str">
        <f>IFERROR(INDEX('Listor_utökad spend'!D:D,MATCH(VALUE('Input-inköpta varor o tjänster'!E176),'Listor_utökad spend'!E:E,0)),0)</f>
        <v>4 Fordon</v>
      </c>
      <c r="AC167" s="60" t="str">
        <f>IFERROR(INDEX('Listor_utökad spend'!F:F,MATCH(('Input-inköpta varor o tjänster'!F176),'Listor_utökad spend'!G:G,0)),AB167)</f>
        <v>4.5 Lastbilar</v>
      </c>
      <c r="AD167" s="60" t="str">
        <f>IFERROR(INDEX('Listor_utökad spend'!H:H,MATCH(('Input-inköpta varor o tjänster'!G176),'Listor_utökad spend'!I:I,0)),AC167)</f>
        <v>4.5.3. Hyr lastbil</v>
      </c>
      <c r="AE167" s="62"/>
      <c r="AF167"/>
    </row>
    <row r="168" spans="1:32" s="63" customFormat="1" ht="15.5" thickTop="1" thickBot="1">
      <c r="A168" t="str">
        <f t="shared" si="34"/>
        <v>InköpAvVarorInköptaprodukterochtjänster-utökadberäkning4.6Ombyggnadavfordon</v>
      </c>
      <c r="B168" t="s">
        <v>12</v>
      </c>
      <c r="C168" t="str">
        <f>'Input-inköpta varor o tjänster'!$J$11</f>
        <v>Inköpta produkter och tjänster - utökad beräkning</v>
      </c>
      <c r="D168" t="str">
        <f>'Input-inköpta varor o tjänster'!J177</f>
        <v>4.6 Ombyggnad av fordon</v>
      </c>
      <c r="E168" t="s">
        <v>516</v>
      </c>
      <c r="F168" s="77">
        <f>'Input-inköpta varor o tjänster'!K177</f>
        <v>0</v>
      </c>
      <c r="G168" s="77">
        <f>'Input-inköpta varor o tjänster'!L177</f>
        <v>0</v>
      </c>
      <c r="H168" s="77">
        <f>'Input-inköpta varor o tjänster'!M177</f>
        <v>0</v>
      </c>
      <c r="I168" s="77">
        <f>'Input-inköpta varor o tjänster'!N177</f>
        <v>0</v>
      </c>
      <c r="J168" s="77" t="str">
        <f>'Input-inköpta varor o tjänster'!O177</f>
        <v>kg CO2e/SEK</v>
      </c>
      <c r="K168" s="77">
        <f>'Input-inköpta varor o tjänster'!P177</f>
        <v>0</v>
      </c>
      <c r="L168" s="77">
        <f>'Input-inköpta varor o tjänster'!Q177</f>
        <v>0</v>
      </c>
      <c r="M168" s="78">
        <f>'Input-inköpta varor o tjänster'!R177</f>
        <v>9.2774233928856389E-3</v>
      </c>
      <c r="N168" s="78" t="str">
        <f>IF(ISNUMBER('Input-inköpta varor o tjänster'!S177),'Input-inköpta varor o tjänster'!S177,"-")</f>
        <v>-</v>
      </c>
      <c r="O168" s="78" t="str">
        <f>IF(ISNUMBER('Input-inköpta varor o tjänster'!T177),'Input-inköpta varor o tjänster'!T177,"-")</f>
        <v>-</v>
      </c>
      <c r="P168" s="78" t="str">
        <f>IF(ISNUMBER('Input-inköpta varor o tjänster'!U177),'Input-inköpta varor o tjänster'!U177,"-")</f>
        <v>-</v>
      </c>
      <c r="Q168" s="60" t="str">
        <f t="shared" si="28"/>
        <v>-</v>
      </c>
      <c r="R168" s="60" t="str">
        <f t="shared" si="28"/>
        <v>-</v>
      </c>
      <c r="S168" s="61" t="str">
        <f t="shared" si="28"/>
        <v>-</v>
      </c>
      <c r="T168" s="72" t="str">
        <f t="shared" si="27"/>
        <v>-</v>
      </c>
      <c r="U168" s="72" t="str">
        <f t="shared" si="27"/>
        <v>-</v>
      </c>
      <c r="V168" s="72" t="str">
        <f t="shared" si="27"/>
        <v>-</v>
      </c>
      <c r="W168" s="72">
        <f t="shared" si="32"/>
        <v>0</v>
      </c>
      <c r="X168" s="72" t="str">
        <f t="shared" si="29"/>
        <v>-</v>
      </c>
      <c r="Y168" s="72" t="str">
        <f t="shared" si="30"/>
        <v>-</v>
      </c>
      <c r="Z168" s="72" t="str">
        <f t="shared" si="31"/>
        <v>-</v>
      </c>
      <c r="AA168" s="72">
        <f t="shared" si="33"/>
        <v>0</v>
      </c>
      <c r="AB168" s="60" t="str">
        <f>IFERROR(INDEX('Listor_utökad spend'!D:D,MATCH(VALUE('Input-inköpta varor o tjänster'!E177),'Listor_utökad spend'!E:E,0)),0)</f>
        <v>4 Fordon</v>
      </c>
      <c r="AC168" s="60" t="str">
        <f>IFERROR(INDEX('Listor_utökad spend'!F:F,MATCH(('Input-inköpta varor o tjänster'!F177),'Listor_utökad spend'!G:G,0)),AB168)</f>
        <v>4.6 Ombyggnad av fordon</v>
      </c>
      <c r="AD168" s="60" t="str">
        <f>IFERROR(INDEX('Listor_utökad spend'!H:H,MATCH(('Input-inköpta varor o tjänster'!G177),'Listor_utökad spend'!I:I,0)),AC168)</f>
        <v>4.6 Ombyggnad av fordon</v>
      </c>
      <c r="AE168" s="62"/>
      <c r="AF168"/>
    </row>
    <row r="169" spans="1:32" s="63" customFormat="1" ht="15.5" thickTop="1" thickBot="1">
      <c r="A169" t="str">
        <f t="shared" si="34"/>
        <v>InköpAvVarorInköptaprodukterochtjänster-utökadberäkning4.6.1Ombyggnadavfordon</v>
      </c>
      <c r="B169" t="s">
        <v>12</v>
      </c>
      <c r="C169" t="str">
        <f>'Input-inköpta varor o tjänster'!$J$11</f>
        <v>Inköpta produkter och tjänster - utökad beräkning</v>
      </c>
      <c r="D169" t="str">
        <f>'Input-inköpta varor o tjänster'!J178</f>
        <v>4.6.1 Ombyggnad av fordon</v>
      </c>
      <c r="E169" t="s">
        <v>516</v>
      </c>
      <c r="F169" s="77">
        <f>'Input-inköpta varor o tjänster'!K178</f>
        <v>0</v>
      </c>
      <c r="G169" s="77">
        <f>'Input-inköpta varor o tjänster'!L178</f>
        <v>0</v>
      </c>
      <c r="H169" s="77">
        <f>'Input-inköpta varor o tjänster'!M178</f>
        <v>0</v>
      </c>
      <c r="I169" s="77">
        <f>'Input-inköpta varor o tjänster'!N178</f>
        <v>0</v>
      </c>
      <c r="J169" s="77" t="str">
        <f>'Input-inköpta varor o tjänster'!O178</f>
        <v>kg CO2e/SEK</v>
      </c>
      <c r="K169" s="77">
        <f>'Input-inköpta varor o tjänster'!P178</f>
        <v>0</v>
      </c>
      <c r="L169" s="77">
        <f>'Input-inköpta varor o tjänster'!Q178</f>
        <v>0</v>
      </c>
      <c r="M169" s="78">
        <f>'Input-inköpta varor o tjänster'!R178</f>
        <v>9.2774233928856389E-3</v>
      </c>
      <c r="N169" s="78" t="str">
        <f>IF(ISNUMBER('Input-inköpta varor o tjänster'!S178),'Input-inköpta varor o tjänster'!S178,"-")</f>
        <v>-</v>
      </c>
      <c r="O169" s="78" t="str">
        <f>IF(ISNUMBER('Input-inköpta varor o tjänster'!T178),'Input-inköpta varor o tjänster'!T178,"-")</f>
        <v>-</v>
      </c>
      <c r="P169" s="78" t="str">
        <f>IF(ISNUMBER('Input-inköpta varor o tjänster'!U178),'Input-inköpta varor o tjänster'!U178,"-")</f>
        <v>-</v>
      </c>
      <c r="Q169" s="60" t="str">
        <f t="shared" si="28"/>
        <v>-</v>
      </c>
      <c r="R169" s="60" t="str">
        <f t="shared" si="28"/>
        <v>-</v>
      </c>
      <c r="S169" s="61" t="str">
        <f t="shared" si="28"/>
        <v>-</v>
      </c>
      <c r="T169" s="72" t="str">
        <f t="shared" si="27"/>
        <v>-</v>
      </c>
      <c r="U169" s="72" t="str">
        <f t="shared" si="27"/>
        <v>-</v>
      </c>
      <c r="V169" s="72" t="str">
        <f t="shared" si="27"/>
        <v>-</v>
      </c>
      <c r="W169" s="72">
        <f t="shared" si="32"/>
        <v>0</v>
      </c>
      <c r="X169" s="72" t="str">
        <f t="shared" si="29"/>
        <v>-</v>
      </c>
      <c r="Y169" s="72" t="str">
        <f t="shared" si="30"/>
        <v>-</v>
      </c>
      <c r="Z169" s="72" t="str">
        <f t="shared" si="31"/>
        <v>-</v>
      </c>
      <c r="AA169" s="72">
        <f t="shared" si="33"/>
        <v>0</v>
      </c>
      <c r="AB169" s="60" t="str">
        <f>IFERROR(INDEX('Listor_utökad spend'!D:D,MATCH(VALUE('Input-inköpta varor o tjänster'!E178),'Listor_utökad spend'!E:E,0)),0)</f>
        <v>4 Fordon</v>
      </c>
      <c r="AC169" s="60" t="str">
        <f>IFERROR(INDEX('Listor_utökad spend'!F:F,MATCH(('Input-inköpta varor o tjänster'!F178),'Listor_utökad spend'!G:G,0)),AB169)</f>
        <v>4.6 Ombyggnad av fordon</v>
      </c>
      <c r="AD169" s="60" t="str">
        <f>IFERROR(INDEX('Listor_utökad spend'!H:H,MATCH(('Input-inköpta varor o tjänster'!G178),'Listor_utökad spend'!I:I,0)),AC169)</f>
        <v>4.6.1. Ombyggnad av fordon</v>
      </c>
      <c r="AE169" s="62"/>
      <c r="AF169"/>
    </row>
    <row r="170" spans="1:32" s="63" customFormat="1" ht="15.5" thickTop="1" thickBot="1">
      <c r="A170" t="str">
        <f t="shared" si="34"/>
        <v>InköpAvVarorInköptaprodukterochtjänster-utökadberäkning4.7Personbilar</v>
      </c>
      <c r="B170" t="s">
        <v>12</v>
      </c>
      <c r="C170" t="str">
        <f>'Input-inköpta varor o tjänster'!$J$11</f>
        <v>Inköpta produkter och tjänster - utökad beräkning</v>
      </c>
      <c r="D170" t="str">
        <f>'Input-inköpta varor o tjänster'!J179</f>
        <v>4.7 Personbilar</v>
      </c>
      <c r="E170" t="s">
        <v>516</v>
      </c>
      <c r="F170" s="77">
        <f>'Input-inköpta varor o tjänster'!K179</f>
        <v>0</v>
      </c>
      <c r="G170" s="77">
        <f>'Input-inköpta varor o tjänster'!L179</f>
        <v>0</v>
      </c>
      <c r="H170" s="77">
        <f>'Input-inköpta varor o tjänster'!M179</f>
        <v>0</v>
      </c>
      <c r="I170" s="77">
        <f>'Input-inköpta varor o tjänster'!N179</f>
        <v>0</v>
      </c>
      <c r="J170" s="77" t="str">
        <f>'Input-inköpta varor o tjänster'!O179</f>
        <v>kg CO2e/SEK</v>
      </c>
      <c r="K170" s="77">
        <f>'Input-inköpta varor o tjänster'!P179</f>
        <v>0</v>
      </c>
      <c r="L170" s="77">
        <f>'Input-inköpta varor o tjänster'!Q179</f>
        <v>0</v>
      </c>
      <c r="M170" s="78">
        <f>'Input-inköpta varor o tjänster'!R179</f>
        <v>3.8941582161793456E-2</v>
      </c>
      <c r="N170" s="78" t="str">
        <f>IF(ISNUMBER('Input-inköpta varor o tjänster'!S179),'Input-inköpta varor o tjänster'!S179,"-")</f>
        <v>-</v>
      </c>
      <c r="O170" s="78" t="str">
        <f>IF(ISNUMBER('Input-inköpta varor o tjänster'!T179),'Input-inköpta varor o tjänster'!T179,"-")</f>
        <v>-</v>
      </c>
      <c r="P170" s="78" t="str">
        <f>IF(ISNUMBER('Input-inköpta varor o tjänster'!U179),'Input-inköpta varor o tjänster'!U179,"-")</f>
        <v>-</v>
      </c>
      <c r="Q170" s="60" t="str">
        <f t="shared" si="28"/>
        <v>-</v>
      </c>
      <c r="R170" s="60" t="str">
        <f t="shared" si="28"/>
        <v>-</v>
      </c>
      <c r="S170" s="61" t="str">
        <f t="shared" si="28"/>
        <v>-</v>
      </c>
      <c r="T170" s="72" t="str">
        <f t="shared" si="27"/>
        <v>-</v>
      </c>
      <c r="U170" s="72" t="str">
        <f t="shared" si="27"/>
        <v>-</v>
      </c>
      <c r="V170" s="72" t="str">
        <f t="shared" si="27"/>
        <v>-</v>
      </c>
      <c r="W170" s="72">
        <f t="shared" si="32"/>
        <v>0</v>
      </c>
      <c r="X170" s="72" t="str">
        <f t="shared" si="29"/>
        <v>-</v>
      </c>
      <c r="Y170" s="72" t="str">
        <f t="shared" si="30"/>
        <v>-</v>
      </c>
      <c r="Z170" s="72" t="str">
        <f t="shared" si="31"/>
        <v>-</v>
      </c>
      <c r="AA170" s="72">
        <f t="shared" si="33"/>
        <v>0</v>
      </c>
      <c r="AB170" s="60" t="str">
        <f>IFERROR(INDEX('Listor_utökad spend'!D:D,MATCH(VALUE('Input-inköpta varor o tjänster'!E179),'Listor_utökad spend'!E:E,0)),0)</f>
        <v>4 Fordon</v>
      </c>
      <c r="AC170" s="60" t="str">
        <f>IFERROR(INDEX('Listor_utökad spend'!F:F,MATCH(('Input-inköpta varor o tjänster'!F179),'Listor_utökad spend'!G:G,0)),AB170)</f>
        <v>4.7 Personbilar</v>
      </c>
      <c r="AD170" s="60" t="str">
        <f>IFERROR(INDEX('Listor_utökad spend'!H:H,MATCH(('Input-inköpta varor o tjänster'!G179),'Listor_utökad spend'!I:I,0)),AC170)</f>
        <v>4.7 Personbilar</v>
      </c>
      <c r="AE170" s="62"/>
      <c r="AF170"/>
    </row>
    <row r="171" spans="1:32" s="63" customFormat="1" ht="15.5" thickTop="1" thickBot="1">
      <c r="A171" t="str">
        <f t="shared" si="34"/>
        <v>InköpAvVarorInköptaprodukterochtjänster-utökadberäkning4.7.1Köppersonbilar</v>
      </c>
      <c r="B171" t="s">
        <v>12</v>
      </c>
      <c r="C171" t="str">
        <f>'Input-inköpta varor o tjänster'!$J$11</f>
        <v>Inköpta produkter och tjänster - utökad beräkning</v>
      </c>
      <c r="D171" t="str">
        <f>'Input-inköpta varor o tjänster'!J180</f>
        <v>4.7.1 Köp personbilar</v>
      </c>
      <c r="E171" t="s">
        <v>516</v>
      </c>
      <c r="F171" s="77">
        <f>'Input-inköpta varor o tjänster'!K180</f>
        <v>0</v>
      </c>
      <c r="G171" s="77">
        <f>'Input-inköpta varor o tjänster'!L180</f>
        <v>0</v>
      </c>
      <c r="H171" s="77">
        <f>'Input-inköpta varor o tjänster'!M180</f>
        <v>0</v>
      </c>
      <c r="I171" s="77">
        <f>'Input-inköpta varor o tjänster'!N180</f>
        <v>0</v>
      </c>
      <c r="J171" s="77" t="str">
        <f>'Input-inköpta varor o tjänster'!O180</f>
        <v>kg CO2e/SEK</v>
      </c>
      <c r="K171" s="77">
        <f>'Input-inköpta varor o tjänster'!P180</f>
        <v>0</v>
      </c>
      <c r="L171" s="77">
        <f>'Input-inköpta varor o tjänster'!Q180</f>
        <v>0</v>
      </c>
      <c r="M171" s="78">
        <f>'Input-inköpta varor o tjänster'!R180</f>
        <v>3.8941582161793456E-2</v>
      </c>
      <c r="N171" s="78" t="str">
        <f>IF(ISNUMBER('Input-inköpta varor o tjänster'!S180),'Input-inköpta varor o tjänster'!S180,"-")</f>
        <v>-</v>
      </c>
      <c r="O171" s="78" t="str">
        <f>IF(ISNUMBER('Input-inköpta varor o tjänster'!T180),'Input-inköpta varor o tjänster'!T180,"-")</f>
        <v>-</v>
      </c>
      <c r="P171" s="78" t="str">
        <f>IF(ISNUMBER('Input-inköpta varor o tjänster'!U180),'Input-inköpta varor o tjänster'!U180,"-")</f>
        <v>-</v>
      </c>
      <c r="Q171" s="60" t="str">
        <f t="shared" si="28"/>
        <v>-</v>
      </c>
      <c r="R171" s="60" t="str">
        <f t="shared" si="28"/>
        <v>-</v>
      </c>
      <c r="S171" s="61" t="str">
        <f t="shared" si="28"/>
        <v>-</v>
      </c>
      <c r="T171" s="72" t="str">
        <f t="shared" si="27"/>
        <v>-</v>
      </c>
      <c r="U171" s="72" t="str">
        <f t="shared" si="27"/>
        <v>-</v>
      </c>
      <c r="V171" s="72" t="str">
        <f t="shared" si="27"/>
        <v>-</v>
      </c>
      <c r="W171" s="72">
        <f t="shared" si="32"/>
        <v>0</v>
      </c>
      <c r="X171" s="72" t="str">
        <f t="shared" si="29"/>
        <v>-</v>
      </c>
      <c r="Y171" s="72" t="str">
        <f t="shared" si="30"/>
        <v>-</v>
      </c>
      <c r="Z171" s="72" t="str">
        <f t="shared" si="31"/>
        <v>-</v>
      </c>
      <c r="AA171" s="72">
        <f t="shared" si="33"/>
        <v>0</v>
      </c>
      <c r="AB171" s="60" t="str">
        <f>IFERROR(INDEX('Listor_utökad spend'!D:D,MATCH(VALUE('Input-inköpta varor o tjänster'!E180),'Listor_utökad spend'!E:E,0)),0)</f>
        <v>4 Fordon</v>
      </c>
      <c r="AC171" s="60" t="str">
        <f>IFERROR(INDEX('Listor_utökad spend'!F:F,MATCH(('Input-inköpta varor o tjänster'!F180),'Listor_utökad spend'!G:G,0)),AB171)</f>
        <v>4.7 Personbilar</v>
      </c>
      <c r="AD171" s="60" t="str">
        <f>IFERROR(INDEX('Listor_utökad spend'!H:H,MATCH(('Input-inköpta varor o tjänster'!G180),'Listor_utökad spend'!I:I,0)),AC171)</f>
        <v>4.7.1. Köp personbilar</v>
      </c>
      <c r="AE171" s="62"/>
      <c r="AF171"/>
    </row>
    <row r="172" spans="1:32" s="63" customFormat="1" ht="15.5" thickTop="1" thickBot="1">
      <c r="A172" t="str">
        <f t="shared" si="34"/>
        <v>InköpAvVarorInköptaprodukterochtjänster-utökadberäkning4.7.2Leasingpersonbilar</v>
      </c>
      <c r="B172" t="s">
        <v>12</v>
      </c>
      <c r="C172" t="str">
        <f>'Input-inköpta varor o tjänster'!$J$11</f>
        <v>Inköpta produkter och tjänster - utökad beräkning</v>
      </c>
      <c r="D172" t="str">
        <f>'Input-inköpta varor o tjänster'!J181</f>
        <v>4.7.2 Leasing personbilar</v>
      </c>
      <c r="E172" t="s">
        <v>516</v>
      </c>
      <c r="F172" s="77">
        <f>'Input-inköpta varor o tjänster'!K181</f>
        <v>0</v>
      </c>
      <c r="G172" s="77">
        <f>'Input-inköpta varor o tjänster'!L181</f>
        <v>0</v>
      </c>
      <c r="H172" s="77">
        <f>'Input-inköpta varor o tjänster'!M181</f>
        <v>0</v>
      </c>
      <c r="I172" s="77">
        <f>'Input-inköpta varor o tjänster'!N181</f>
        <v>0</v>
      </c>
      <c r="J172" s="77" t="str">
        <f>'Input-inköpta varor o tjänster'!O181</f>
        <v>kg CO2e/SEK</v>
      </c>
      <c r="K172" s="77">
        <f>'Input-inköpta varor o tjänster'!P181</f>
        <v>0</v>
      </c>
      <c r="L172" s="77">
        <f>'Input-inköpta varor o tjänster'!Q181</f>
        <v>0</v>
      </c>
      <c r="M172" s="78">
        <f>'Input-inköpta varor o tjänster'!R181</f>
        <v>3.8941582161793456E-2</v>
      </c>
      <c r="N172" s="78" t="str">
        <f>IF(ISNUMBER('Input-inköpta varor o tjänster'!S181),'Input-inköpta varor o tjänster'!S181,"-")</f>
        <v>-</v>
      </c>
      <c r="O172" s="78" t="str">
        <f>IF(ISNUMBER('Input-inköpta varor o tjänster'!T181),'Input-inköpta varor o tjänster'!T181,"-")</f>
        <v>-</v>
      </c>
      <c r="P172" s="78" t="str">
        <f>IF(ISNUMBER('Input-inköpta varor o tjänster'!U181),'Input-inköpta varor o tjänster'!U181,"-")</f>
        <v>-</v>
      </c>
      <c r="Q172" s="60" t="str">
        <f t="shared" si="28"/>
        <v>-</v>
      </c>
      <c r="R172" s="60" t="str">
        <f t="shared" si="28"/>
        <v>-</v>
      </c>
      <c r="S172" s="61" t="str">
        <f t="shared" si="28"/>
        <v>-</v>
      </c>
      <c r="T172" s="72" t="str">
        <f t="shared" si="27"/>
        <v>-</v>
      </c>
      <c r="U172" s="72" t="str">
        <f t="shared" si="27"/>
        <v>-</v>
      </c>
      <c r="V172" s="72" t="str">
        <f t="shared" si="27"/>
        <v>-</v>
      </c>
      <c r="W172" s="72">
        <f t="shared" si="32"/>
        <v>0</v>
      </c>
      <c r="X172" s="72" t="str">
        <f t="shared" si="29"/>
        <v>-</v>
      </c>
      <c r="Y172" s="72" t="str">
        <f t="shared" si="30"/>
        <v>-</v>
      </c>
      <c r="Z172" s="72" t="str">
        <f t="shared" si="31"/>
        <v>-</v>
      </c>
      <c r="AA172" s="72">
        <f t="shared" si="33"/>
        <v>0</v>
      </c>
      <c r="AB172" s="60" t="str">
        <f>IFERROR(INDEX('Listor_utökad spend'!D:D,MATCH(VALUE('Input-inköpta varor o tjänster'!E181),'Listor_utökad spend'!E:E,0)),0)</f>
        <v>4 Fordon</v>
      </c>
      <c r="AC172" s="60" t="str">
        <f>IFERROR(INDEX('Listor_utökad spend'!F:F,MATCH(('Input-inköpta varor o tjänster'!F181),'Listor_utökad spend'!G:G,0)),AB172)</f>
        <v>4.7 Personbilar</v>
      </c>
      <c r="AD172" s="60" t="str">
        <f>IFERROR(INDEX('Listor_utökad spend'!H:H,MATCH(('Input-inköpta varor o tjänster'!G181),'Listor_utökad spend'!I:I,0)),AC172)</f>
        <v>4.7.2. Leasing personbilar</v>
      </c>
      <c r="AE172" s="62"/>
      <c r="AF172"/>
    </row>
    <row r="173" spans="1:32" s="63" customFormat="1" ht="15.5" thickTop="1" thickBot="1">
      <c r="A173" t="str">
        <f t="shared" si="34"/>
        <v>InköpAvVarorInköptaprodukterochtjänster-utökadberäkning4.8Tåg</v>
      </c>
      <c r="B173" t="s">
        <v>12</v>
      </c>
      <c r="C173" t="str">
        <f>'Input-inköpta varor o tjänster'!$J$11</f>
        <v>Inköpta produkter och tjänster - utökad beräkning</v>
      </c>
      <c r="D173" t="str">
        <f>'Input-inköpta varor o tjänster'!J182</f>
        <v>4.8 Tåg</v>
      </c>
      <c r="E173" t="s">
        <v>516</v>
      </c>
      <c r="F173" s="77">
        <f>'Input-inköpta varor o tjänster'!K182</f>
        <v>0</v>
      </c>
      <c r="G173" s="77">
        <f>'Input-inköpta varor o tjänster'!L182</f>
        <v>0</v>
      </c>
      <c r="H173" s="77">
        <f>'Input-inköpta varor o tjänster'!M182</f>
        <v>0</v>
      </c>
      <c r="I173" s="77">
        <f>'Input-inköpta varor o tjänster'!N182</f>
        <v>0</v>
      </c>
      <c r="J173" s="77" t="str">
        <f>'Input-inköpta varor o tjänster'!O182</f>
        <v>kg CO2e/SEK</v>
      </c>
      <c r="K173" s="77">
        <f>'Input-inköpta varor o tjänster'!P182</f>
        <v>0</v>
      </c>
      <c r="L173" s="77">
        <f>'Input-inköpta varor o tjänster'!Q182</f>
        <v>0</v>
      </c>
      <c r="M173" s="78">
        <f>'Input-inköpta varor o tjänster'!R182</f>
        <v>4.4645888552352478E-2</v>
      </c>
      <c r="N173" s="78" t="str">
        <f>IF(ISNUMBER('Input-inköpta varor o tjänster'!S182),'Input-inköpta varor o tjänster'!S182,"-")</f>
        <v>-</v>
      </c>
      <c r="O173" s="78" t="str">
        <f>IF(ISNUMBER('Input-inköpta varor o tjänster'!T182),'Input-inköpta varor o tjänster'!T182,"-")</f>
        <v>-</v>
      </c>
      <c r="P173" s="78" t="str">
        <f>IF(ISNUMBER('Input-inköpta varor o tjänster'!U182),'Input-inköpta varor o tjänster'!U182,"-")</f>
        <v>-</v>
      </c>
      <c r="Q173" s="60" t="str">
        <f t="shared" si="28"/>
        <v>-</v>
      </c>
      <c r="R173" s="60" t="str">
        <f t="shared" si="28"/>
        <v>-</v>
      </c>
      <c r="S173" s="61" t="str">
        <f t="shared" si="28"/>
        <v>-</v>
      </c>
      <c r="T173" s="72" t="str">
        <f t="shared" si="27"/>
        <v>-</v>
      </c>
      <c r="U173" s="72" t="str">
        <f t="shared" si="27"/>
        <v>-</v>
      </c>
      <c r="V173" s="72" t="str">
        <f t="shared" si="27"/>
        <v>-</v>
      </c>
      <c r="W173" s="72">
        <f t="shared" si="32"/>
        <v>0</v>
      </c>
      <c r="X173" s="72" t="str">
        <f t="shared" si="29"/>
        <v>-</v>
      </c>
      <c r="Y173" s="72" t="str">
        <f t="shared" si="30"/>
        <v>-</v>
      </c>
      <c r="Z173" s="72" t="str">
        <f t="shared" si="31"/>
        <v>-</v>
      </c>
      <c r="AA173" s="72">
        <f t="shared" si="33"/>
        <v>0</v>
      </c>
      <c r="AB173" s="60" t="str">
        <f>IFERROR(INDEX('Listor_utökad spend'!D:D,MATCH(VALUE('Input-inköpta varor o tjänster'!E182),'Listor_utökad spend'!E:E,0)),0)</f>
        <v>4 Fordon</v>
      </c>
      <c r="AC173" s="60" t="str">
        <f>IFERROR(INDEX('Listor_utökad spend'!F:F,MATCH(('Input-inköpta varor o tjänster'!F182),'Listor_utökad spend'!G:G,0)),AB173)</f>
        <v>4.8 Tåg</v>
      </c>
      <c r="AD173" s="60" t="str">
        <f>IFERROR(INDEX('Listor_utökad spend'!H:H,MATCH(('Input-inköpta varor o tjänster'!G182),'Listor_utökad spend'!I:I,0)),AC173)</f>
        <v>4.8 Tåg</v>
      </c>
      <c r="AE173" s="62"/>
      <c r="AF173"/>
    </row>
    <row r="174" spans="1:32" s="63" customFormat="1" ht="15.5" thickTop="1" thickBot="1">
      <c r="A174" t="str">
        <f t="shared" si="34"/>
        <v>InköpAvVarorInköptaprodukterochtjänster-utökadberäkning4.8.1Köptåg</v>
      </c>
      <c r="B174" t="s">
        <v>12</v>
      </c>
      <c r="C174" t="str">
        <f>'Input-inköpta varor o tjänster'!$J$11</f>
        <v>Inköpta produkter och tjänster - utökad beräkning</v>
      </c>
      <c r="D174" t="str">
        <f>'Input-inköpta varor o tjänster'!J183</f>
        <v>4.8.1 Köp tåg</v>
      </c>
      <c r="E174" t="s">
        <v>516</v>
      </c>
      <c r="F174" s="77">
        <f>'Input-inköpta varor o tjänster'!K183</f>
        <v>0</v>
      </c>
      <c r="G174" s="77">
        <f>'Input-inköpta varor o tjänster'!L183</f>
        <v>0</v>
      </c>
      <c r="H174" s="77">
        <f>'Input-inköpta varor o tjänster'!M183</f>
        <v>0</v>
      </c>
      <c r="I174" s="77">
        <f>'Input-inköpta varor o tjänster'!N183</f>
        <v>0</v>
      </c>
      <c r="J174" s="77" t="str">
        <f>'Input-inköpta varor o tjänster'!O183</f>
        <v>kg CO2e/SEK</v>
      </c>
      <c r="K174" s="77">
        <f>'Input-inköpta varor o tjänster'!P183</f>
        <v>0</v>
      </c>
      <c r="L174" s="77">
        <f>'Input-inköpta varor o tjänster'!Q183</f>
        <v>0</v>
      </c>
      <c r="M174" s="78">
        <f>'Input-inköpta varor o tjänster'!R183</f>
        <v>4.4645888552352478E-2</v>
      </c>
      <c r="N174" s="78" t="str">
        <f>IF(ISNUMBER('Input-inköpta varor o tjänster'!S183),'Input-inköpta varor o tjänster'!S183,"-")</f>
        <v>-</v>
      </c>
      <c r="O174" s="78" t="str">
        <f>IF(ISNUMBER('Input-inköpta varor o tjänster'!T183),'Input-inköpta varor o tjänster'!T183,"-")</f>
        <v>-</v>
      </c>
      <c r="P174" s="78" t="str">
        <f>IF(ISNUMBER('Input-inköpta varor o tjänster'!U183),'Input-inköpta varor o tjänster'!U183,"-")</f>
        <v>-</v>
      </c>
      <c r="Q174" s="60" t="str">
        <f t="shared" si="28"/>
        <v>-</v>
      </c>
      <c r="R174" s="60" t="str">
        <f t="shared" si="28"/>
        <v>-</v>
      </c>
      <c r="S174" s="61" t="str">
        <f t="shared" si="28"/>
        <v>-</v>
      </c>
      <c r="T174" s="72" t="str">
        <f t="shared" si="27"/>
        <v>-</v>
      </c>
      <c r="U174" s="72" t="str">
        <f t="shared" si="27"/>
        <v>-</v>
      </c>
      <c r="V174" s="72" t="str">
        <f t="shared" si="27"/>
        <v>-</v>
      </c>
      <c r="W174" s="72">
        <f t="shared" si="32"/>
        <v>0</v>
      </c>
      <c r="X174" s="72" t="str">
        <f t="shared" si="29"/>
        <v>-</v>
      </c>
      <c r="Y174" s="72" t="str">
        <f t="shared" si="30"/>
        <v>-</v>
      </c>
      <c r="Z174" s="72" t="str">
        <f t="shared" si="31"/>
        <v>-</v>
      </c>
      <c r="AA174" s="72">
        <f t="shared" si="33"/>
        <v>0</v>
      </c>
      <c r="AB174" s="60" t="str">
        <f>IFERROR(INDEX('Listor_utökad spend'!D:D,MATCH(VALUE('Input-inköpta varor o tjänster'!E183),'Listor_utökad spend'!E:E,0)),0)</f>
        <v>4 Fordon</v>
      </c>
      <c r="AC174" s="60" t="str">
        <f>IFERROR(INDEX('Listor_utökad spend'!F:F,MATCH(('Input-inköpta varor o tjänster'!F183),'Listor_utökad spend'!G:G,0)),AB174)</f>
        <v>4.8 Tåg</v>
      </c>
      <c r="AD174" s="60" t="str">
        <f>IFERROR(INDEX('Listor_utökad spend'!H:H,MATCH(('Input-inköpta varor o tjänster'!G183),'Listor_utökad spend'!I:I,0)),AC174)</f>
        <v>4.8.1. Köp tåg</v>
      </c>
      <c r="AE174" s="62"/>
      <c r="AF174"/>
    </row>
    <row r="175" spans="1:32" s="63" customFormat="1" ht="15.5" thickTop="1" thickBot="1">
      <c r="A175" t="str">
        <f t="shared" si="34"/>
        <v>InköpAvVarorInköptaprodukterochtjänster-utökadberäkning4.8.2Leasingtåg</v>
      </c>
      <c r="B175" t="s">
        <v>12</v>
      </c>
      <c r="C175" t="str">
        <f>'Input-inköpta varor o tjänster'!$J$11</f>
        <v>Inköpta produkter och tjänster - utökad beräkning</v>
      </c>
      <c r="D175" t="str">
        <f>'Input-inköpta varor o tjänster'!J184</f>
        <v>4.8.2 Leasing tåg</v>
      </c>
      <c r="E175" t="s">
        <v>516</v>
      </c>
      <c r="F175" s="77">
        <f>'Input-inköpta varor o tjänster'!K184</f>
        <v>0</v>
      </c>
      <c r="G175" s="77">
        <f>'Input-inköpta varor o tjänster'!L184</f>
        <v>0</v>
      </c>
      <c r="H175" s="77">
        <f>'Input-inköpta varor o tjänster'!M184</f>
        <v>0</v>
      </c>
      <c r="I175" s="77">
        <f>'Input-inköpta varor o tjänster'!N184</f>
        <v>0</v>
      </c>
      <c r="J175" s="77" t="str">
        <f>'Input-inköpta varor o tjänster'!O184</f>
        <v>kg CO2e/SEK</v>
      </c>
      <c r="K175" s="77">
        <f>'Input-inköpta varor o tjänster'!P184</f>
        <v>0</v>
      </c>
      <c r="L175" s="77">
        <f>'Input-inköpta varor o tjänster'!Q184</f>
        <v>0</v>
      </c>
      <c r="M175" s="78">
        <f>'Input-inköpta varor o tjänster'!R184</f>
        <v>4.4645888552352478E-2</v>
      </c>
      <c r="N175" s="78" t="str">
        <f>IF(ISNUMBER('Input-inköpta varor o tjänster'!S184),'Input-inköpta varor o tjänster'!S184,"-")</f>
        <v>-</v>
      </c>
      <c r="O175" s="78" t="str">
        <f>IF(ISNUMBER('Input-inköpta varor o tjänster'!T184),'Input-inköpta varor o tjänster'!T184,"-")</f>
        <v>-</v>
      </c>
      <c r="P175" s="78" t="str">
        <f>IF(ISNUMBER('Input-inköpta varor o tjänster'!U184),'Input-inköpta varor o tjänster'!U184,"-")</f>
        <v>-</v>
      </c>
      <c r="Q175" s="60" t="str">
        <f t="shared" si="28"/>
        <v>-</v>
      </c>
      <c r="R175" s="60" t="str">
        <f t="shared" si="28"/>
        <v>-</v>
      </c>
      <c r="S175" s="61" t="str">
        <f t="shared" si="28"/>
        <v>-</v>
      </c>
      <c r="T175" s="72" t="str">
        <f t="shared" si="27"/>
        <v>-</v>
      </c>
      <c r="U175" s="72" t="str">
        <f t="shared" si="27"/>
        <v>-</v>
      </c>
      <c r="V175" s="72" t="str">
        <f t="shared" si="27"/>
        <v>-</v>
      </c>
      <c r="W175" s="72">
        <f t="shared" si="32"/>
        <v>0</v>
      </c>
      <c r="X175" s="72" t="str">
        <f t="shared" si="29"/>
        <v>-</v>
      </c>
      <c r="Y175" s="72" t="str">
        <f t="shared" si="30"/>
        <v>-</v>
      </c>
      <c r="Z175" s="72" t="str">
        <f t="shared" si="31"/>
        <v>-</v>
      </c>
      <c r="AA175" s="72">
        <f t="shared" si="33"/>
        <v>0</v>
      </c>
      <c r="AB175" s="60" t="str">
        <f>IFERROR(INDEX('Listor_utökad spend'!D:D,MATCH(VALUE('Input-inköpta varor o tjänster'!E184),'Listor_utökad spend'!E:E,0)),0)</f>
        <v>4 Fordon</v>
      </c>
      <c r="AC175" s="60" t="str">
        <f>IFERROR(INDEX('Listor_utökad spend'!F:F,MATCH(('Input-inköpta varor o tjänster'!F184),'Listor_utökad spend'!G:G,0)),AB175)</f>
        <v>4.8 Tåg</v>
      </c>
      <c r="AD175" s="60" t="str">
        <f>IFERROR(INDEX('Listor_utökad spend'!H:H,MATCH(('Input-inköpta varor o tjänster'!G184),'Listor_utökad spend'!I:I,0)),AC175)</f>
        <v>4.8.2. Leasing tåg</v>
      </c>
      <c r="AE175" s="62"/>
      <c r="AF175"/>
    </row>
    <row r="176" spans="1:32" s="63" customFormat="1" ht="15.5" thickTop="1" thickBot="1">
      <c r="A176" t="str">
        <f t="shared" si="34"/>
        <v>InköpAvVarorInköptaprodukterochtjänster-utökadberäkning4.9Utryckningsfordon</v>
      </c>
      <c r="B176" t="s">
        <v>12</v>
      </c>
      <c r="C176" t="str">
        <f>'Input-inköpta varor o tjänster'!$J$11</f>
        <v>Inköpta produkter och tjänster - utökad beräkning</v>
      </c>
      <c r="D176" t="str">
        <f>'Input-inköpta varor o tjänster'!J185</f>
        <v>4.9 Utryckningsfordon</v>
      </c>
      <c r="E176" t="s">
        <v>516</v>
      </c>
      <c r="F176" s="77">
        <f>'Input-inköpta varor o tjänster'!K185</f>
        <v>0</v>
      </c>
      <c r="G176" s="77">
        <f>'Input-inköpta varor o tjänster'!L185</f>
        <v>0</v>
      </c>
      <c r="H176" s="77">
        <f>'Input-inköpta varor o tjänster'!M185</f>
        <v>0</v>
      </c>
      <c r="I176" s="77">
        <f>'Input-inköpta varor o tjänster'!N185</f>
        <v>0</v>
      </c>
      <c r="J176" s="77" t="str">
        <f>'Input-inköpta varor o tjänster'!O185</f>
        <v>kg CO2e/SEK</v>
      </c>
      <c r="K176" s="77">
        <f>'Input-inköpta varor o tjänster'!P185</f>
        <v>0</v>
      </c>
      <c r="L176" s="77">
        <f>'Input-inköpta varor o tjänster'!Q185</f>
        <v>0</v>
      </c>
      <c r="M176" s="78">
        <f>'Input-inköpta varor o tjänster'!R185</f>
        <v>4.156561831459421E-2</v>
      </c>
      <c r="N176" s="78" t="str">
        <f>IF(ISNUMBER('Input-inköpta varor o tjänster'!S185),'Input-inköpta varor o tjänster'!S185,"-")</f>
        <v>-</v>
      </c>
      <c r="O176" s="78" t="str">
        <f>IF(ISNUMBER('Input-inköpta varor o tjänster'!T185),'Input-inköpta varor o tjänster'!T185,"-")</f>
        <v>-</v>
      </c>
      <c r="P176" s="78" t="str">
        <f>IF(ISNUMBER('Input-inköpta varor o tjänster'!U185),'Input-inköpta varor o tjänster'!U185,"-")</f>
        <v>-</v>
      </c>
      <c r="Q176" s="60" t="str">
        <f t="shared" si="28"/>
        <v>-</v>
      </c>
      <c r="R176" s="60" t="str">
        <f t="shared" si="28"/>
        <v>-</v>
      </c>
      <c r="S176" s="61" t="str">
        <f t="shared" si="28"/>
        <v>-</v>
      </c>
      <c r="T176" s="72" t="str">
        <f t="shared" si="27"/>
        <v>-</v>
      </c>
      <c r="U176" s="72" t="str">
        <f t="shared" si="27"/>
        <v>-</v>
      </c>
      <c r="V176" s="72" t="str">
        <f t="shared" si="27"/>
        <v>-</v>
      </c>
      <c r="W176" s="72">
        <f t="shared" si="32"/>
        <v>0</v>
      </c>
      <c r="X176" s="72" t="str">
        <f t="shared" si="29"/>
        <v>-</v>
      </c>
      <c r="Y176" s="72" t="str">
        <f t="shared" si="30"/>
        <v>-</v>
      </c>
      <c r="Z176" s="72" t="str">
        <f t="shared" si="31"/>
        <v>-</v>
      </c>
      <c r="AA176" s="72">
        <f t="shared" si="33"/>
        <v>0</v>
      </c>
      <c r="AB176" s="60" t="str">
        <f>IFERROR(INDEX('Listor_utökad spend'!D:D,MATCH(VALUE('Input-inköpta varor o tjänster'!E185),'Listor_utökad spend'!E:E,0)),0)</f>
        <v>4 Fordon</v>
      </c>
      <c r="AC176" s="60" t="str">
        <f>IFERROR(INDEX('Listor_utökad spend'!F:F,MATCH(('Input-inköpta varor o tjänster'!F185),'Listor_utökad spend'!G:G,0)),AB176)</f>
        <v>4.9 Utryckningsfordon</v>
      </c>
      <c r="AD176" s="60" t="str">
        <f>IFERROR(INDEX('Listor_utökad spend'!H:H,MATCH(('Input-inköpta varor o tjänster'!G185),'Listor_utökad spend'!I:I,0)),AC176)</f>
        <v>4.9 Utryckningsfordon</v>
      </c>
      <c r="AE176" s="62"/>
      <c r="AF176"/>
    </row>
    <row r="177" spans="1:32" s="63" customFormat="1" ht="15.5" thickTop="1" thickBot="1">
      <c r="A177" t="str">
        <f t="shared" si="34"/>
        <v>InköpAvVarorInköptaprodukterochtjänster-utökadberäkning4.9.1Köputryckningsfordon</v>
      </c>
      <c r="B177" t="s">
        <v>12</v>
      </c>
      <c r="C177" t="str">
        <f>'Input-inköpta varor o tjänster'!$J$11</f>
        <v>Inköpta produkter och tjänster - utökad beräkning</v>
      </c>
      <c r="D177" t="str">
        <f>'Input-inköpta varor o tjänster'!J186</f>
        <v>4.9.1 Köp utryckningsfordon</v>
      </c>
      <c r="E177" t="s">
        <v>516</v>
      </c>
      <c r="F177" s="77">
        <f>'Input-inköpta varor o tjänster'!K186</f>
        <v>0</v>
      </c>
      <c r="G177" s="77">
        <f>'Input-inköpta varor o tjänster'!L186</f>
        <v>0</v>
      </c>
      <c r="H177" s="77">
        <f>'Input-inköpta varor o tjänster'!M186</f>
        <v>0</v>
      </c>
      <c r="I177" s="77">
        <f>'Input-inköpta varor o tjänster'!N186</f>
        <v>0</v>
      </c>
      <c r="J177" s="77" t="str">
        <f>'Input-inköpta varor o tjänster'!O186</f>
        <v>kg CO2e/SEK</v>
      </c>
      <c r="K177" s="77">
        <f>'Input-inköpta varor o tjänster'!P186</f>
        <v>0</v>
      </c>
      <c r="L177" s="77">
        <f>'Input-inköpta varor o tjänster'!Q186</f>
        <v>0</v>
      </c>
      <c r="M177" s="78">
        <f>'Input-inköpta varor o tjänster'!R186</f>
        <v>4.156561831459421E-2</v>
      </c>
      <c r="N177" s="78" t="str">
        <f>IF(ISNUMBER('Input-inköpta varor o tjänster'!S186),'Input-inköpta varor o tjänster'!S186,"-")</f>
        <v>-</v>
      </c>
      <c r="O177" s="78" t="str">
        <f>IF(ISNUMBER('Input-inköpta varor o tjänster'!T186),'Input-inköpta varor o tjänster'!T186,"-")</f>
        <v>-</v>
      </c>
      <c r="P177" s="78" t="str">
        <f>IF(ISNUMBER('Input-inköpta varor o tjänster'!U186),'Input-inköpta varor o tjänster'!U186,"-")</f>
        <v>-</v>
      </c>
      <c r="Q177" s="60" t="str">
        <f t="shared" si="28"/>
        <v>-</v>
      </c>
      <c r="R177" s="60" t="str">
        <f t="shared" si="28"/>
        <v>-</v>
      </c>
      <c r="S177" s="61" t="str">
        <f t="shared" si="28"/>
        <v>-</v>
      </c>
      <c r="T177" s="72" t="str">
        <f t="shared" si="27"/>
        <v>-</v>
      </c>
      <c r="U177" s="72" t="str">
        <f t="shared" si="27"/>
        <v>-</v>
      </c>
      <c r="V177" s="72" t="str">
        <f t="shared" si="27"/>
        <v>-</v>
      </c>
      <c r="W177" s="72">
        <f t="shared" si="32"/>
        <v>0</v>
      </c>
      <c r="X177" s="72" t="str">
        <f t="shared" si="29"/>
        <v>-</v>
      </c>
      <c r="Y177" s="72" t="str">
        <f t="shared" si="30"/>
        <v>-</v>
      </c>
      <c r="Z177" s="72" t="str">
        <f t="shared" si="31"/>
        <v>-</v>
      </c>
      <c r="AA177" s="72">
        <f t="shared" si="33"/>
        <v>0</v>
      </c>
      <c r="AB177" s="60" t="str">
        <f>IFERROR(INDEX('Listor_utökad spend'!D:D,MATCH(VALUE('Input-inköpta varor o tjänster'!E186),'Listor_utökad spend'!E:E,0)),0)</f>
        <v>4 Fordon</v>
      </c>
      <c r="AC177" s="60" t="str">
        <f>IFERROR(INDEX('Listor_utökad spend'!F:F,MATCH(('Input-inköpta varor o tjänster'!F186),'Listor_utökad spend'!G:G,0)),AB177)</f>
        <v>4.9 Utryckningsfordon</v>
      </c>
      <c r="AD177" s="60" t="str">
        <f>IFERROR(INDEX('Listor_utökad spend'!H:H,MATCH(('Input-inköpta varor o tjänster'!G186),'Listor_utökad spend'!I:I,0)),AC177)</f>
        <v>4.9.1. Köp utryckningsfordon</v>
      </c>
      <c r="AE177" s="62"/>
      <c r="AF177"/>
    </row>
    <row r="178" spans="1:32" s="63" customFormat="1" ht="15.5" thickTop="1" thickBot="1">
      <c r="A178" t="str">
        <f t="shared" si="34"/>
        <v>InköpAvVarorInköptaprodukterochtjänster-utökadberäkning4.9.2Leasingutryckningsfordon</v>
      </c>
      <c r="B178" t="s">
        <v>12</v>
      </c>
      <c r="C178" t="str">
        <f>'Input-inköpta varor o tjänster'!$J$11</f>
        <v>Inköpta produkter och tjänster - utökad beräkning</v>
      </c>
      <c r="D178" t="str">
        <f>'Input-inköpta varor o tjänster'!J187</f>
        <v>4.9.2 Leasing utryckningsfordon</v>
      </c>
      <c r="E178" t="s">
        <v>516</v>
      </c>
      <c r="F178" s="77">
        <f>'Input-inköpta varor o tjänster'!K187</f>
        <v>0</v>
      </c>
      <c r="G178" s="77">
        <f>'Input-inköpta varor o tjänster'!L187</f>
        <v>0</v>
      </c>
      <c r="H178" s="77">
        <f>'Input-inköpta varor o tjänster'!M187</f>
        <v>0</v>
      </c>
      <c r="I178" s="77">
        <f>'Input-inköpta varor o tjänster'!N187</f>
        <v>0</v>
      </c>
      <c r="J178" s="77" t="str">
        <f>'Input-inköpta varor o tjänster'!O187</f>
        <v>kg CO2e/SEK</v>
      </c>
      <c r="K178" s="77">
        <f>'Input-inköpta varor o tjänster'!P187</f>
        <v>0</v>
      </c>
      <c r="L178" s="77">
        <f>'Input-inköpta varor o tjänster'!Q187</f>
        <v>0</v>
      </c>
      <c r="M178" s="78">
        <f>'Input-inköpta varor o tjänster'!R187</f>
        <v>4.156561831459421E-2</v>
      </c>
      <c r="N178" s="78" t="str">
        <f>IF(ISNUMBER('Input-inköpta varor o tjänster'!S187),'Input-inköpta varor o tjänster'!S187,"-")</f>
        <v>-</v>
      </c>
      <c r="O178" s="78" t="str">
        <f>IF(ISNUMBER('Input-inköpta varor o tjänster'!T187),'Input-inköpta varor o tjänster'!T187,"-")</f>
        <v>-</v>
      </c>
      <c r="P178" s="78" t="str">
        <f>IF(ISNUMBER('Input-inköpta varor o tjänster'!U187),'Input-inköpta varor o tjänster'!U187,"-")</f>
        <v>-</v>
      </c>
      <c r="Q178" s="60" t="str">
        <f t="shared" si="28"/>
        <v>-</v>
      </c>
      <c r="R178" s="60" t="str">
        <f t="shared" si="28"/>
        <v>-</v>
      </c>
      <c r="S178" s="61" t="str">
        <f t="shared" si="28"/>
        <v>-</v>
      </c>
      <c r="T178" s="72" t="str">
        <f t="shared" si="27"/>
        <v>-</v>
      </c>
      <c r="U178" s="72" t="str">
        <f t="shared" si="27"/>
        <v>-</v>
      </c>
      <c r="V178" s="72" t="str">
        <f t="shared" si="27"/>
        <v>-</v>
      </c>
      <c r="W178" s="72">
        <f t="shared" si="32"/>
        <v>0</v>
      </c>
      <c r="X178" s="72" t="str">
        <f t="shared" si="29"/>
        <v>-</v>
      </c>
      <c r="Y178" s="72" t="str">
        <f t="shared" si="30"/>
        <v>-</v>
      </c>
      <c r="Z178" s="72" t="str">
        <f t="shared" si="31"/>
        <v>-</v>
      </c>
      <c r="AA178" s="72">
        <f t="shared" si="33"/>
        <v>0</v>
      </c>
      <c r="AB178" s="60" t="str">
        <f>IFERROR(INDEX('Listor_utökad spend'!D:D,MATCH(VALUE('Input-inköpta varor o tjänster'!E187),'Listor_utökad spend'!E:E,0)),0)</f>
        <v>4 Fordon</v>
      </c>
      <c r="AC178" s="60" t="str">
        <f>IFERROR(INDEX('Listor_utökad spend'!F:F,MATCH(('Input-inköpta varor o tjänster'!F187),'Listor_utökad spend'!G:G,0)),AB178)</f>
        <v>4.9 Utryckningsfordon</v>
      </c>
      <c r="AD178" s="60" t="str">
        <f>IFERROR(INDEX('Listor_utökad spend'!H:H,MATCH(('Input-inköpta varor o tjänster'!G187),'Listor_utökad spend'!I:I,0)),AC178)</f>
        <v>4.9.2. Leasing utryckningsfordon</v>
      </c>
      <c r="AE178" s="62"/>
      <c r="AF178"/>
    </row>
    <row r="179" spans="1:32" s="63" customFormat="1" ht="15.5" thickTop="1" thickBot="1">
      <c r="A179" t="str">
        <f t="shared" si="34"/>
        <v>InköpAvVarorInköptaprodukterochtjänster-utökadberäkning4.10Övrigafordon</v>
      </c>
      <c r="B179" t="s">
        <v>12</v>
      </c>
      <c r="C179" t="str">
        <f>'Input-inköpta varor o tjänster'!$J$11</f>
        <v>Inköpta produkter och tjänster - utökad beräkning</v>
      </c>
      <c r="D179" t="str">
        <f>'Input-inköpta varor o tjänster'!J188</f>
        <v>4.10 Övriga fordon</v>
      </c>
      <c r="E179" t="s">
        <v>516</v>
      </c>
      <c r="F179" s="77">
        <f>'Input-inköpta varor o tjänster'!K188</f>
        <v>0</v>
      </c>
      <c r="G179" s="77">
        <f>'Input-inköpta varor o tjänster'!L188</f>
        <v>0</v>
      </c>
      <c r="H179" s="77">
        <f>'Input-inköpta varor o tjänster'!M188</f>
        <v>0</v>
      </c>
      <c r="I179" s="77">
        <f>'Input-inköpta varor o tjänster'!N188</f>
        <v>0</v>
      </c>
      <c r="J179" s="77" t="str">
        <f>'Input-inköpta varor o tjänster'!O188</f>
        <v>kg CO2e/SEK</v>
      </c>
      <c r="K179" s="77">
        <f>'Input-inköpta varor o tjänster'!P188</f>
        <v>0</v>
      </c>
      <c r="L179" s="77">
        <f>'Input-inköpta varor o tjänster'!Q188</f>
        <v>0</v>
      </c>
      <c r="M179" s="78">
        <f>'Input-inköpta varor o tjänster'!R188</f>
        <v>3.8941582161793456E-2</v>
      </c>
      <c r="N179" s="78" t="str">
        <f>IF(ISNUMBER('Input-inköpta varor o tjänster'!S188),'Input-inköpta varor o tjänster'!S188,"-")</f>
        <v>-</v>
      </c>
      <c r="O179" s="78" t="str">
        <f>IF(ISNUMBER('Input-inköpta varor o tjänster'!T188),'Input-inköpta varor o tjänster'!T188,"-")</f>
        <v>-</v>
      </c>
      <c r="P179" s="78" t="str">
        <f>IF(ISNUMBER('Input-inköpta varor o tjänster'!U188),'Input-inköpta varor o tjänster'!U188,"-")</f>
        <v>-</v>
      </c>
      <c r="Q179" s="60" t="str">
        <f t="shared" si="28"/>
        <v>-</v>
      </c>
      <c r="R179" s="60" t="str">
        <f t="shared" si="28"/>
        <v>-</v>
      </c>
      <c r="S179" s="61" t="str">
        <f t="shared" si="28"/>
        <v>-</v>
      </c>
      <c r="T179" s="72" t="str">
        <f t="shared" si="27"/>
        <v>-</v>
      </c>
      <c r="U179" s="72" t="str">
        <f t="shared" si="27"/>
        <v>-</v>
      </c>
      <c r="V179" s="72" t="str">
        <f t="shared" si="27"/>
        <v>-</v>
      </c>
      <c r="W179" s="72">
        <f t="shared" si="32"/>
        <v>0</v>
      </c>
      <c r="X179" s="72" t="str">
        <f t="shared" si="29"/>
        <v>-</v>
      </c>
      <c r="Y179" s="72" t="str">
        <f t="shared" si="30"/>
        <v>-</v>
      </c>
      <c r="Z179" s="72" t="str">
        <f t="shared" si="31"/>
        <v>-</v>
      </c>
      <c r="AA179" s="72">
        <f t="shared" si="33"/>
        <v>0</v>
      </c>
      <c r="AB179" s="60" t="str">
        <f>IFERROR(INDEX('Listor_utökad spend'!D:D,MATCH(VALUE('Input-inköpta varor o tjänster'!E188),'Listor_utökad spend'!E:E,0)),0)</f>
        <v>4 Fordon</v>
      </c>
      <c r="AC179" s="60" t="str">
        <f>IFERROR(INDEX('Listor_utökad spend'!F:F,MATCH(('Input-inköpta varor o tjänster'!F188),'Listor_utökad spend'!G:G,0)),AB179)</f>
        <v>4.1 Bussar</v>
      </c>
      <c r="AD179" s="60" t="str">
        <f>IFERROR(INDEX('Listor_utökad spend'!H:H,MATCH(('Input-inköpta varor o tjänster'!G188),'Listor_utökad spend'!I:I,0)),AC179)</f>
        <v>4.1 Bussar</v>
      </c>
      <c r="AE179" s="62"/>
      <c r="AF179"/>
    </row>
    <row r="180" spans="1:32" s="63" customFormat="1" ht="15.5" thickTop="1" thickBot="1">
      <c r="A180" t="str">
        <f t="shared" si="34"/>
        <v>InköpAvVarorInköptaprodukterochtjänster-utökadberäkning4.10.98Köpövrigafordon</v>
      </c>
      <c r="B180" t="s">
        <v>12</v>
      </c>
      <c r="C180" t="str">
        <f>'Input-inköpta varor o tjänster'!$J$11</f>
        <v>Inköpta produkter och tjänster - utökad beräkning</v>
      </c>
      <c r="D180" t="str">
        <f>'Input-inköpta varor o tjänster'!J189</f>
        <v>4.10.98 Köp övriga fordon</v>
      </c>
      <c r="E180" t="s">
        <v>516</v>
      </c>
      <c r="F180" s="77">
        <f>'Input-inköpta varor o tjänster'!K189</f>
        <v>0</v>
      </c>
      <c r="G180" s="77">
        <f>'Input-inköpta varor o tjänster'!L189</f>
        <v>0</v>
      </c>
      <c r="H180" s="77">
        <f>'Input-inköpta varor o tjänster'!M189</f>
        <v>0</v>
      </c>
      <c r="I180" s="77">
        <f>'Input-inköpta varor o tjänster'!N189</f>
        <v>0</v>
      </c>
      <c r="J180" s="77" t="str">
        <f>'Input-inköpta varor o tjänster'!O189</f>
        <v>kg CO2e/SEK</v>
      </c>
      <c r="K180" s="77">
        <f>'Input-inköpta varor o tjänster'!P189</f>
        <v>0</v>
      </c>
      <c r="L180" s="77">
        <f>'Input-inköpta varor o tjänster'!Q189</f>
        <v>0</v>
      </c>
      <c r="M180" s="78">
        <f>'Input-inköpta varor o tjänster'!R189</f>
        <v>3.8941582161793456E-2</v>
      </c>
      <c r="N180" s="78" t="str">
        <f>IF(ISNUMBER('Input-inköpta varor o tjänster'!S189),'Input-inköpta varor o tjänster'!S189,"-")</f>
        <v>-</v>
      </c>
      <c r="O180" s="78" t="str">
        <f>IF(ISNUMBER('Input-inköpta varor o tjänster'!T189),'Input-inköpta varor o tjänster'!T189,"-")</f>
        <v>-</v>
      </c>
      <c r="P180" s="78" t="str">
        <f>IF(ISNUMBER('Input-inköpta varor o tjänster'!U189),'Input-inköpta varor o tjänster'!U189,"-")</f>
        <v>-</v>
      </c>
      <c r="Q180" s="60" t="str">
        <f t="shared" si="28"/>
        <v>-</v>
      </c>
      <c r="R180" s="60" t="str">
        <f t="shared" si="28"/>
        <v>-</v>
      </c>
      <c r="S180" s="61" t="str">
        <f t="shared" si="28"/>
        <v>-</v>
      </c>
      <c r="T180" s="72" t="str">
        <f t="shared" si="27"/>
        <v>-</v>
      </c>
      <c r="U180" s="72" t="str">
        <f t="shared" si="27"/>
        <v>-</v>
      </c>
      <c r="V180" s="72" t="str">
        <f t="shared" si="27"/>
        <v>-</v>
      </c>
      <c r="W180" s="72">
        <f t="shared" si="32"/>
        <v>0</v>
      </c>
      <c r="X180" s="72" t="str">
        <f t="shared" si="29"/>
        <v>-</v>
      </c>
      <c r="Y180" s="72" t="str">
        <f t="shared" si="30"/>
        <v>-</v>
      </c>
      <c r="Z180" s="72" t="str">
        <f t="shared" si="31"/>
        <v>-</v>
      </c>
      <c r="AA180" s="72">
        <f t="shared" si="33"/>
        <v>0</v>
      </c>
      <c r="AB180" s="60" t="str">
        <f>IFERROR(INDEX('Listor_utökad spend'!D:D,MATCH(VALUE('Input-inköpta varor o tjänster'!E189),'Listor_utökad spend'!E:E,0)),0)</f>
        <v>4 Fordon</v>
      </c>
      <c r="AC180" s="60" t="str">
        <f>IFERROR(INDEX('Listor_utökad spend'!F:F,MATCH(('Input-inköpta varor o tjänster'!F189),'Listor_utökad spend'!G:G,0)),AB180)</f>
        <v>4.1 Bussar</v>
      </c>
      <c r="AD180" s="60" t="str">
        <f>IFERROR(INDEX('Listor_utökad spend'!H:H,MATCH(('Input-inköpta varor o tjänster'!G189),'Listor_utökad spend'!I:I,0)),AC180)</f>
        <v>4.10.98. Köp övriga fordon</v>
      </c>
      <c r="AE180" s="62"/>
      <c r="AF180"/>
    </row>
    <row r="181" spans="1:32" s="63" customFormat="1" ht="15.5" thickTop="1" thickBot="1">
      <c r="A181" t="str">
        <f t="shared" si="34"/>
        <v>InköpAvVarorInköptaprodukterochtjänster-utökadberäkning4.10.99Leasingövrigafordon</v>
      </c>
      <c r="B181" t="s">
        <v>12</v>
      </c>
      <c r="C181" t="str">
        <f>'Input-inköpta varor o tjänster'!$J$11</f>
        <v>Inköpta produkter och tjänster - utökad beräkning</v>
      </c>
      <c r="D181" t="str">
        <f>'Input-inköpta varor o tjänster'!J190</f>
        <v>4.10.99 Leasing övriga fordon</v>
      </c>
      <c r="E181" t="s">
        <v>516</v>
      </c>
      <c r="F181" s="77">
        <f>'Input-inköpta varor o tjänster'!K190</f>
        <v>0</v>
      </c>
      <c r="G181" s="77">
        <f>'Input-inköpta varor o tjänster'!L190</f>
        <v>0</v>
      </c>
      <c r="H181" s="77">
        <f>'Input-inköpta varor o tjänster'!M190</f>
        <v>0</v>
      </c>
      <c r="I181" s="77">
        <f>'Input-inköpta varor o tjänster'!N190</f>
        <v>0</v>
      </c>
      <c r="J181" s="77" t="str">
        <f>'Input-inköpta varor o tjänster'!O190</f>
        <v>kg CO2e/SEK</v>
      </c>
      <c r="K181" s="77">
        <f>'Input-inköpta varor o tjänster'!P190</f>
        <v>0</v>
      </c>
      <c r="L181" s="77">
        <f>'Input-inköpta varor o tjänster'!Q190</f>
        <v>0</v>
      </c>
      <c r="M181" s="78">
        <f>'Input-inköpta varor o tjänster'!R190</f>
        <v>3.8941582161793456E-2</v>
      </c>
      <c r="N181" s="78" t="str">
        <f>IF(ISNUMBER('Input-inköpta varor o tjänster'!S190),'Input-inköpta varor o tjänster'!S190,"-")</f>
        <v>-</v>
      </c>
      <c r="O181" s="78" t="str">
        <f>IF(ISNUMBER('Input-inköpta varor o tjänster'!T190),'Input-inköpta varor o tjänster'!T190,"-")</f>
        <v>-</v>
      </c>
      <c r="P181" s="78" t="str">
        <f>IF(ISNUMBER('Input-inköpta varor o tjänster'!U190),'Input-inköpta varor o tjänster'!U190,"-")</f>
        <v>-</v>
      </c>
      <c r="Q181" s="60" t="str">
        <f t="shared" si="28"/>
        <v>-</v>
      </c>
      <c r="R181" s="60" t="str">
        <f t="shared" si="28"/>
        <v>-</v>
      </c>
      <c r="S181" s="61" t="str">
        <f t="shared" si="28"/>
        <v>-</v>
      </c>
      <c r="T181" s="72" t="str">
        <f t="shared" si="27"/>
        <v>-</v>
      </c>
      <c r="U181" s="72" t="str">
        <f t="shared" si="27"/>
        <v>-</v>
      </c>
      <c r="V181" s="72" t="str">
        <f t="shared" si="27"/>
        <v>-</v>
      </c>
      <c r="W181" s="72">
        <f t="shared" si="32"/>
        <v>0</v>
      </c>
      <c r="X181" s="72" t="str">
        <f t="shared" si="29"/>
        <v>-</v>
      </c>
      <c r="Y181" s="72" t="str">
        <f t="shared" si="30"/>
        <v>-</v>
      </c>
      <c r="Z181" s="72" t="str">
        <f t="shared" si="31"/>
        <v>-</v>
      </c>
      <c r="AA181" s="72">
        <f t="shared" si="33"/>
        <v>0</v>
      </c>
      <c r="AB181" s="60" t="str">
        <f>IFERROR(INDEX('Listor_utökad spend'!D:D,MATCH(VALUE('Input-inköpta varor o tjänster'!E190),'Listor_utökad spend'!E:E,0)),0)</f>
        <v>4 Fordon</v>
      </c>
      <c r="AC181" s="60" t="str">
        <f>IFERROR(INDEX('Listor_utökad spend'!F:F,MATCH(('Input-inköpta varor o tjänster'!F190),'Listor_utökad spend'!G:G,0)),AB181)</f>
        <v>4.1 Bussar</v>
      </c>
      <c r="AD181" s="60" t="str">
        <f>IFERROR(INDEX('Listor_utökad spend'!H:H,MATCH(('Input-inköpta varor o tjänster'!G190),'Listor_utökad spend'!I:I,0)),AC181)</f>
        <v>4.10.99. Leasing övriga fordon</v>
      </c>
      <c r="AE181" s="62"/>
      <c r="AF181"/>
    </row>
    <row r="182" spans="1:32" s="63" customFormat="1" ht="15.5" thickTop="1" thickBot="1">
      <c r="A182" t="str">
        <f t="shared" si="34"/>
        <v>InköpAvVarorInköptaprodukterochtjänster-utökadberäkning4.11Övrigafordonsrelateradekostnader</v>
      </c>
      <c r="B182" t="s">
        <v>12</v>
      </c>
      <c r="C182" t="str">
        <f>'Input-inköpta varor o tjänster'!$J$11</f>
        <v>Inköpta produkter och tjänster - utökad beräkning</v>
      </c>
      <c r="D182" t="str">
        <f>'Input-inköpta varor o tjänster'!J191</f>
        <v>4.11 Övriga fordonsrelaterade kostnader</v>
      </c>
      <c r="E182" t="s">
        <v>516</v>
      </c>
      <c r="F182" s="77">
        <f>'Input-inköpta varor o tjänster'!K191</f>
        <v>0</v>
      </c>
      <c r="G182" s="77">
        <f>'Input-inköpta varor o tjänster'!L191</f>
        <v>0</v>
      </c>
      <c r="H182" s="77">
        <f>'Input-inköpta varor o tjänster'!M191</f>
        <v>0</v>
      </c>
      <c r="I182" s="77">
        <f>'Input-inköpta varor o tjänster'!N191</f>
        <v>0</v>
      </c>
      <c r="J182" s="77" t="str">
        <f>'Input-inköpta varor o tjänster'!O191</f>
        <v>kg CO2e/SEK</v>
      </c>
      <c r="K182" s="77">
        <f>'Input-inköpta varor o tjänster'!P191</f>
        <v>0</v>
      </c>
      <c r="L182" s="77">
        <f>'Input-inköpta varor o tjänster'!Q191</f>
        <v>0</v>
      </c>
      <c r="M182" s="78">
        <f>'Input-inköpta varor o tjänster'!R191</f>
        <v>3.8941582161793456E-2</v>
      </c>
      <c r="N182" s="78" t="str">
        <f>IF(ISNUMBER('Input-inköpta varor o tjänster'!S191),'Input-inköpta varor o tjänster'!S191,"-")</f>
        <v>-</v>
      </c>
      <c r="O182" s="78" t="str">
        <f>IF(ISNUMBER('Input-inköpta varor o tjänster'!T191),'Input-inköpta varor o tjänster'!T191,"-")</f>
        <v>-</v>
      </c>
      <c r="P182" s="78" t="str">
        <f>IF(ISNUMBER('Input-inköpta varor o tjänster'!U191),'Input-inköpta varor o tjänster'!U191,"-")</f>
        <v>-</v>
      </c>
      <c r="Q182" s="60" t="str">
        <f t="shared" si="28"/>
        <v>-</v>
      </c>
      <c r="R182" s="60" t="str">
        <f t="shared" si="28"/>
        <v>-</v>
      </c>
      <c r="S182" s="61" t="str">
        <f t="shared" si="28"/>
        <v>-</v>
      </c>
      <c r="T182" s="72" t="str">
        <f t="shared" si="27"/>
        <v>-</v>
      </c>
      <c r="U182" s="72" t="str">
        <f t="shared" si="27"/>
        <v>-</v>
      </c>
      <c r="V182" s="72" t="str">
        <f t="shared" si="27"/>
        <v>-</v>
      </c>
      <c r="W182" s="72">
        <f t="shared" si="32"/>
        <v>0</v>
      </c>
      <c r="X182" s="72" t="str">
        <f t="shared" si="29"/>
        <v>-</v>
      </c>
      <c r="Y182" s="72" t="str">
        <f t="shared" si="30"/>
        <v>-</v>
      </c>
      <c r="Z182" s="72" t="str">
        <f t="shared" si="31"/>
        <v>-</v>
      </c>
      <c r="AA182" s="72">
        <f t="shared" si="33"/>
        <v>0</v>
      </c>
      <c r="AB182" s="60" t="str">
        <f>IFERROR(INDEX('Listor_utökad spend'!D:D,MATCH(VALUE('Input-inköpta varor o tjänster'!E191),'Listor_utökad spend'!E:E,0)),0)</f>
        <v>4 Fordon</v>
      </c>
      <c r="AC182" s="60" t="str">
        <f>IFERROR(INDEX('Listor_utökad spend'!F:F,MATCH(('Input-inköpta varor o tjänster'!F191),'Listor_utökad spend'!G:G,0)),AB182)</f>
        <v>4.1 Bussar</v>
      </c>
      <c r="AD182" s="60" t="str">
        <f>IFERROR(INDEX('Listor_utökad spend'!H:H,MATCH(('Input-inköpta varor o tjänster'!G191),'Listor_utökad spend'!I:I,0)),AC182)</f>
        <v>4.1 Bussar</v>
      </c>
      <c r="AE182" s="62"/>
      <c r="AF182"/>
    </row>
    <row r="183" spans="1:32" s="63" customFormat="1" ht="15.5" thickTop="1" thickBot="1">
      <c r="A183" t="str">
        <f t="shared" si="34"/>
        <v>InköpAvVarorInköptaprodukterochtjänster-utökadberäkning4.11.1Besiktning</v>
      </c>
      <c r="B183" t="s">
        <v>12</v>
      </c>
      <c r="C183" t="str">
        <f>'Input-inköpta varor o tjänster'!$J$11</f>
        <v>Inköpta produkter och tjänster - utökad beräkning</v>
      </c>
      <c r="D183" t="str">
        <f>'Input-inköpta varor o tjänster'!J192</f>
        <v>4.11.1 Besiktning</v>
      </c>
      <c r="E183" t="s">
        <v>516</v>
      </c>
      <c r="F183" s="77">
        <f>'Input-inköpta varor o tjänster'!K192</f>
        <v>0</v>
      </c>
      <c r="G183" s="77">
        <f>'Input-inköpta varor o tjänster'!L192</f>
        <v>0</v>
      </c>
      <c r="H183" s="77">
        <f>'Input-inköpta varor o tjänster'!M192</f>
        <v>0</v>
      </c>
      <c r="I183" s="77">
        <f>'Input-inköpta varor o tjänster'!N192</f>
        <v>0</v>
      </c>
      <c r="J183" s="77" t="str">
        <f>'Input-inköpta varor o tjänster'!O192</f>
        <v>kg CO2e/SEK</v>
      </c>
      <c r="K183" s="77">
        <f>'Input-inköpta varor o tjänster'!P192</f>
        <v>0</v>
      </c>
      <c r="L183" s="77">
        <f>'Input-inköpta varor o tjänster'!Q192</f>
        <v>0</v>
      </c>
      <c r="M183" s="78">
        <f>'Input-inköpta varor o tjänster'!R192</f>
        <v>9.5955084620784198E-3</v>
      </c>
      <c r="N183" s="78" t="str">
        <f>IF(ISNUMBER('Input-inköpta varor o tjänster'!S192),'Input-inköpta varor o tjänster'!S192,"-")</f>
        <v>-</v>
      </c>
      <c r="O183" s="78" t="str">
        <f>IF(ISNUMBER('Input-inköpta varor o tjänster'!T192),'Input-inköpta varor o tjänster'!T192,"-")</f>
        <v>-</v>
      </c>
      <c r="P183" s="78" t="str">
        <f>IF(ISNUMBER('Input-inköpta varor o tjänster'!U192),'Input-inköpta varor o tjänster'!U192,"-")</f>
        <v>-</v>
      </c>
      <c r="Q183" s="60" t="str">
        <f t="shared" si="28"/>
        <v>-</v>
      </c>
      <c r="R183" s="60" t="str">
        <f t="shared" si="28"/>
        <v>-</v>
      </c>
      <c r="S183" s="61" t="str">
        <f t="shared" si="28"/>
        <v>-</v>
      </c>
      <c r="T183" s="72" t="str">
        <f t="shared" si="27"/>
        <v>-</v>
      </c>
      <c r="U183" s="72" t="str">
        <f t="shared" si="27"/>
        <v>-</v>
      </c>
      <c r="V183" s="72" t="str">
        <f t="shared" si="27"/>
        <v>-</v>
      </c>
      <c r="W183" s="72">
        <f t="shared" si="32"/>
        <v>0</v>
      </c>
      <c r="X183" s="72" t="str">
        <f t="shared" si="29"/>
        <v>-</v>
      </c>
      <c r="Y183" s="72" t="str">
        <f t="shared" si="30"/>
        <v>-</v>
      </c>
      <c r="Z183" s="72" t="str">
        <f t="shared" si="31"/>
        <v>-</v>
      </c>
      <c r="AA183" s="72">
        <f t="shared" si="33"/>
        <v>0</v>
      </c>
      <c r="AB183" s="60" t="str">
        <f>IFERROR(INDEX('Listor_utökad spend'!D:D,MATCH(VALUE('Input-inköpta varor o tjänster'!E192),'Listor_utökad spend'!E:E,0)),0)</f>
        <v>4 Fordon</v>
      </c>
      <c r="AC183" s="60" t="str">
        <f>IFERROR(INDEX('Listor_utökad spend'!F:F,MATCH(('Input-inköpta varor o tjänster'!F192),'Listor_utökad spend'!G:G,0)),AB183)</f>
        <v>4.1 Bussar</v>
      </c>
      <c r="AD183" s="60" t="str">
        <f>IFERROR(INDEX('Listor_utökad spend'!H:H,MATCH(('Input-inköpta varor o tjänster'!G192),'Listor_utökad spend'!I:I,0)),AC183)</f>
        <v>4.11.1. Besiktning</v>
      </c>
      <c r="AE183" s="62"/>
      <c r="AF183"/>
    </row>
    <row r="184" spans="1:32" s="63" customFormat="1" ht="15.5" thickTop="1" thickBot="1">
      <c r="A184" t="str">
        <f t="shared" si="34"/>
        <v>InköpAvVarorInköptaprodukterochtjänster-utökadberäkning4.11.99Övrigtövrigafordonsrelateradekostnader</v>
      </c>
      <c r="B184" t="s">
        <v>12</v>
      </c>
      <c r="C184" t="str">
        <f>'Input-inköpta varor o tjänster'!$J$11</f>
        <v>Inköpta produkter och tjänster - utökad beräkning</v>
      </c>
      <c r="D184" t="str">
        <f>'Input-inköpta varor o tjänster'!J193</f>
        <v>4.11.99 Övrigt övriga fordonsrelaterade kostnader</v>
      </c>
      <c r="E184" t="s">
        <v>516</v>
      </c>
      <c r="F184" s="77">
        <f>'Input-inköpta varor o tjänster'!K193</f>
        <v>0</v>
      </c>
      <c r="G184" s="77">
        <f>'Input-inköpta varor o tjänster'!L193</f>
        <v>0</v>
      </c>
      <c r="H184" s="77">
        <f>'Input-inköpta varor o tjänster'!M193</f>
        <v>0</v>
      </c>
      <c r="I184" s="77">
        <f>'Input-inköpta varor o tjänster'!N193</f>
        <v>0</v>
      </c>
      <c r="J184" s="77" t="str">
        <f>'Input-inköpta varor o tjänster'!O193</f>
        <v>kg CO2e/SEK</v>
      </c>
      <c r="K184" s="77">
        <f>'Input-inköpta varor o tjänster'!P193</f>
        <v>0</v>
      </c>
      <c r="L184" s="77">
        <f>'Input-inköpta varor o tjänster'!Q193</f>
        <v>0</v>
      </c>
      <c r="M184" s="78">
        <f>'Input-inköpta varor o tjänster'!R193</f>
        <v>9.5955084620784198E-3</v>
      </c>
      <c r="N184" s="78" t="str">
        <f>IF(ISNUMBER('Input-inköpta varor o tjänster'!S193),'Input-inköpta varor o tjänster'!S193,"-")</f>
        <v>-</v>
      </c>
      <c r="O184" s="78" t="str">
        <f>IF(ISNUMBER('Input-inköpta varor o tjänster'!T193),'Input-inköpta varor o tjänster'!T193,"-")</f>
        <v>-</v>
      </c>
      <c r="P184" s="78" t="str">
        <f>IF(ISNUMBER('Input-inköpta varor o tjänster'!U193),'Input-inköpta varor o tjänster'!U193,"-")</f>
        <v>-</v>
      </c>
      <c r="Q184" s="60" t="str">
        <f t="shared" si="28"/>
        <v>-</v>
      </c>
      <c r="R184" s="60" t="str">
        <f t="shared" si="28"/>
        <v>-</v>
      </c>
      <c r="S184" s="61" t="str">
        <f t="shared" si="28"/>
        <v>-</v>
      </c>
      <c r="T184" s="72" t="str">
        <f t="shared" si="27"/>
        <v>-</v>
      </c>
      <c r="U184" s="72" t="str">
        <f t="shared" si="27"/>
        <v>-</v>
      </c>
      <c r="V184" s="72" t="str">
        <f t="shared" si="27"/>
        <v>-</v>
      </c>
      <c r="W184" s="72">
        <f t="shared" si="32"/>
        <v>0</v>
      </c>
      <c r="X184" s="72" t="str">
        <f t="shared" si="29"/>
        <v>-</v>
      </c>
      <c r="Y184" s="72" t="str">
        <f t="shared" si="30"/>
        <v>-</v>
      </c>
      <c r="Z184" s="72" t="str">
        <f t="shared" si="31"/>
        <v>-</v>
      </c>
      <c r="AA184" s="72">
        <f t="shared" si="33"/>
        <v>0</v>
      </c>
      <c r="AB184" s="60" t="str">
        <f>IFERROR(INDEX('Listor_utökad spend'!D:D,MATCH(VALUE('Input-inköpta varor o tjänster'!E193),'Listor_utökad spend'!E:E,0)),0)</f>
        <v>4 Fordon</v>
      </c>
      <c r="AC184" s="60" t="str">
        <f>IFERROR(INDEX('Listor_utökad spend'!F:F,MATCH(('Input-inköpta varor o tjänster'!F193),'Listor_utökad spend'!G:G,0)),AB184)</f>
        <v>4.1 Bussar</v>
      </c>
      <c r="AD184" s="60" t="str">
        <f>IFERROR(INDEX('Listor_utökad spend'!H:H,MATCH(('Input-inköpta varor o tjänster'!G193),'Listor_utökad spend'!I:I,0)),AC184)</f>
        <v>4.11.99. Övrigt övriga fordonsrelaterade kostnader</v>
      </c>
      <c r="AE184" s="62"/>
      <c r="AF184"/>
    </row>
    <row r="185" spans="1:32" s="63" customFormat="1" ht="15.5" thickTop="1" thickBot="1">
      <c r="A185" t="str">
        <f t="shared" si="34"/>
        <v>InköpAvVarorInköptaprodukterochtjänster-utökadberäkning4.12Fartyg</v>
      </c>
      <c r="B185" t="s">
        <v>12</v>
      </c>
      <c r="C185" t="str">
        <f>'Input-inköpta varor o tjänster'!$J$11</f>
        <v>Inköpta produkter och tjänster - utökad beräkning</v>
      </c>
      <c r="D185" t="str">
        <f>'Input-inköpta varor o tjänster'!J194</f>
        <v>4.12 Fartyg</v>
      </c>
      <c r="E185" t="s">
        <v>516</v>
      </c>
      <c r="F185" s="77">
        <f>'Input-inköpta varor o tjänster'!K194</f>
        <v>0</v>
      </c>
      <c r="G185" s="77">
        <f>'Input-inköpta varor o tjänster'!L194</f>
        <v>0</v>
      </c>
      <c r="H185" s="77">
        <f>'Input-inköpta varor o tjänster'!M194</f>
        <v>0</v>
      </c>
      <c r="I185" s="77">
        <f>'Input-inköpta varor o tjänster'!N194</f>
        <v>0</v>
      </c>
      <c r="J185" s="77" t="str">
        <f>'Input-inköpta varor o tjänster'!O194</f>
        <v>kg CO2e/SEK</v>
      </c>
      <c r="K185" s="77">
        <f>'Input-inköpta varor o tjänster'!P194</f>
        <v>0</v>
      </c>
      <c r="L185" s="77">
        <f>'Input-inköpta varor o tjänster'!Q194</f>
        <v>0</v>
      </c>
      <c r="M185" s="78">
        <f>'Input-inköpta varor o tjänster'!R194</f>
        <v>3.8941582161793456E-2</v>
      </c>
      <c r="N185" s="78" t="str">
        <f>IF(ISNUMBER('Input-inköpta varor o tjänster'!S194),'Input-inköpta varor o tjänster'!S194,"-")</f>
        <v>-</v>
      </c>
      <c r="O185" s="78" t="str">
        <f>IF(ISNUMBER('Input-inköpta varor o tjänster'!T194),'Input-inköpta varor o tjänster'!T194,"-")</f>
        <v>-</v>
      </c>
      <c r="P185" s="78" t="str">
        <f>IF(ISNUMBER('Input-inköpta varor o tjänster'!U194),'Input-inköpta varor o tjänster'!U194,"-")</f>
        <v>-</v>
      </c>
      <c r="Q185" s="60" t="str">
        <f t="shared" si="28"/>
        <v>-</v>
      </c>
      <c r="R185" s="60" t="str">
        <f t="shared" si="28"/>
        <v>-</v>
      </c>
      <c r="S185" s="61" t="str">
        <f t="shared" si="28"/>
        <v>-</v>
      </c>
      <c r="T185" s="72" t="str">
        <f t="shared" si="27"/>
        <v>-</v>
      </c>
      <c r="U185" s="72" t="str">
        <f t="shared" si="27"/>
        <v>-</v>
      </c>
      <c r="V185" s="72" t="str">
        <f t="shared" si="27"/>
        <v>-</v>
      </c>
      <c r="W185" s="72">
        <f t="shared" si="32"/>
        <v>0</v>
      </c>
      <c r="X185" s="72" t="str">
        <f t="shared" si="29"/>
        <v>-</v>
      </c>
      <c r="Y185" s="72" t="str">
        <f t="shared" si="30"/>
        <v>-</v>
      </c>
      <c r="Z185" s="72" t="str">
        <f t="shared" si="31"/>
        <v>-</v>
      </c>
      <c r="AA185" s="72">
        <f t="shared" si="33"/>
        <v>0</v>
      </c>
      <c r="AB185" s="60" t="str">
        <f>IFERROR(INDEX('Listor_utökad spend'!D:D,MATCH(VALUE('Input-inköpta varor o tjänster'!E194),'Listor_utökad spend'!E:E,0)),0)</f>
        <v>4 Fordon</v>
      </c>
      <c r="AC185" s="60" t="str">
        <f>IFERROR(INDEX('Listor_utökad spend'!F:F,MATCH(('Input-inköpta varor o tjänster'!F194),'Listor_utökad spend'!G:G,0)),AB185)</f>
        <v>4.1 Bussar</v>
      </c>
      <c r="AD185" s="60" t="str">
        <f>IFERROR(INDEX('Listor_utökad spend'!H:H,MATCH(('Input-inköpta varor o tjänster'!G194),'Listor_utökad spend'!I:I,0)),AC185)</f>
        <v>4.1 Bussar</v>
      </c>
      <c r="AE185" s="62"/>
      <c r="AF185"/>
    </row>
    <row r="186" spans="1:32" s="63" customFormat="1" ht="15.5" thickTop="1" thickBot="1">
      <c r="A186" t="str">
        <f t="shared" si="34"/>
        <v>InköpAvVarorInköptaprodukterochtjänster-utökadberäkning4.12.1Köpfartyg</v>
      </c>
      <c r="B186" t="s">
        <v>12</v>
      </c>
      <c r="C186" t="str">
        <f>'Input-inköpta varor o tjänster'!$J$11</f>
        <v>Inköpta produkter och tjänster - utökad beräkning</v>
      </c>
      <c r="D186" t="str">
        <f>'Input-inköpta varor o tjänster'!J195</f>
        <v>4.12.1 Köp fartyg</v>
      </c>
      <c r="E186" t="s">
        <v>516</v>
      </c>
      <c r="F186" s="77">
        <f>'Input-inköpta varor o tjänster'!K195</f>
        <v>0</v>
      </c>
      <c r="G186" s="77">
        <f>'Input-inköpta varor o tjänster'!L195</f>
        <v>0</v>
      </c>
      <c r="H186" s="77">
        <f>'Input-inköpta varor o tjänster'!M195</f>
        <v>0</v>
      </c>
      <c r="I186" s="77">
        <f>'Input-inköpta varor o tjänster'!N195</f>
        <v>0</v>
      </c>
      <c r="J186" s="77" t="str">
        <f>'Input-inköpta varor o tjänster'!O195</f>
        <v>kg CO2e/SEK</v>
      </c>
      <c r="K186" s="77">
        <f>'Input-inköpta varor o tjänster'!P195</f>
        <v>0</v>
      </c>
      <c r="L186" s="77">
        <f>'Input-inköpta varor o tjänster'!Q195</f>
        <v>0</v>
      </c>
      <c r="M186" s="78">
        <f>'Input-inköpta varor o tjänster'!R195</f>
        <v>3.8941582161793456E-2</v>
      </c>
      <c r="N186" s="78" t="str">
        <f>IF(ISNUMBER('Input-inköpta varor o tjänster'!S195),'Input-inköpta varor o tjänster'!S195,"-")</f>
        <v>-</v>
      </c>
      <c r="O186" s="78" t="str">
        <f>IF(ISNUMBER('Input-inköpta varor o tjänster'!T195),'Input-inköpta varor o tjänster'!T195,"-")</f>
        <v>-</v>
      </c>
      <c r="P186" s="78" t="str">
        <f>IF(ISNUMBER('Input-inköpta varor o tjänster'!U195),'Input-inköpta varor o tjänster'!U195,"-")</f>
        <v>-</v>
      </c>
      <c r="Q186" s="60" t="str">
        <f t="shared" si="28"/>
        <v>-</v>
      </c>
      <c r="R186" s="60" t="str">
        <f t="shared" si="28"/>
        <v>-</v>
      </c>
      <c r="S186" s="61" t="str">
        <f t="shared" si="28"/>
        <v>-</v>
      </c>
      <c r="T186" s="72" t="str">
        <f t="shared" si="27"/>
        <v>-</v>
      </c>
      <c r="U186" s="72" t="str">
        <f t="shared" si="27"/>
        <v>-</v>
      </c>
      <c r="V186" s="72" t="str">
        <f t="shared" si="27"/>
        <v>-</v>
      </c>
      <c r="W186" s="72">
        <f t="shared" si="32"/>
        <v>0</v>
      </c>
      <c r="X186" s="72" t="str">
        <f t="shared" si="29"/>
        <v>-</v>
      </c>
      <c r="Y186" s="72" t="str">
        <f t="shared" si="30"/>
        <v>-</v>
      </c>
      <c r="Z186" s="72" t="str">
        <f t="shared" si="31"/>
        <v>-</v>
      </c>
      <c r="AA186" s="72">
        <f t="shared" si="33"/>
        <v>0</v>
      </c>
      <c r="AB186" s="60" t="str">
        <f>IFERROR(INDEX('Listor_utökad spend'!D:D,MATCH(VALUE('Input-inköpta varor o tjänster'!E195),'Listor_utökad spend'!E:E,0)),0)</f>
        <v>4 Fordon</v>
      </c>
      <c r="AC186" s="60" t="str">
        <f>IFERROR(INDEX('Listor_utökad spend'!F:F,MATCH(('Input-inköpta varor o tjänster'!F195),'Listor_utökad spend'!G:G,0)),AB186)</f>
        <v>4.1 Bussar</v>
      </c>
      <c r="AD186" s="60" t="str">
        <f>IFERROR(INDEX('Listor_utökad spend'!H:H,MATCH(('Input-inköpta varor o tjänster'!G195),'Listor_utökad spend'!I:I,0)),AC186)</f>
        <v xml:space="preserve">4.12.1. Köp fartyg </v>
      </c>
      <c r="AE186" s="62"/>
      <c r="AF186"/>
    </row>
    <row r="187" spans="1:32" s="63" customFormat="1" ht="15.5" thickTop="1" thickBot="1">
      <c r="A187" t="str">
        <f t="shared" si="34"/>
        <v>InköpAvVarorInköptaprodukterochtjänster-utökadberäkning4.12.2Leasingfartyg</v>
      </c>
      <c r="B187" t="s">
        <v>12</v>
      </c>
      <c r="C187" t="str">
        <f>'Input-inköpta varor o tjänster'!$J$11</f>
        <v>Inköpta produkter och tjänster - utökad beräkning</v>
      </c>
      <c r="D187" t="str">
        <f>'Input-inköpta varor o tjänster'!J196</f>
        <v>4.12.2 Leasing fartyg</v>
      </c>
      <c r="E187" t="s">
        <v>516</v>
      </c>
      <c r="F187" s="77">
        <f>'Input-inköpta varor o tjänster'!K196</f>
        <v>0</v>
      </c>
      <c r="G187" s="77">
        <f>'Input-inköpta varor o tjänster'!L196</f>
        <v>0</v>
      </c>
      <c r="H187" s="77">
        <f>'Input-inköpta varor o tjänster'!M196</f>
        <v>0</v>
      </c>
      <c r="I187" s="77">
        <f>'Input-inköpta varor o tjänster'!N196</f>
        <v>0</v>
      </c>
      <c r="J187" s="77" t="str">
        <f>'Input-inköpta varor o tjänster'!O196</f>
        <v>kg CO2e/SEK</v>
      </c>
      <c r="K187" s="77">
        <f>'Input-inköpta varor o tjänster'!P196</f>
        <v>0</v>
      </c>
      <c r="L187" s="77">
        <f>'Input-inköpta varor o tjänster'!Q196</f>
        <v>0</v>
      </c>
      <c r="M187" s="78">
        <f>'Input-inköpta varor o tjänster'!R196</f>
        <v>3.8941582161793456E-2</v>
      </c>
      <c r="N187" s="78" t="str">
        <f>IF(ISNUMBER('Input-inköpta varor o tjänster'!S196),'Input-inköpta varor o tjänster'!S196,"-")</f>
        <v>-</v>
      </c>
      <c r="O187" s="78" t="str">
        <f>IF(ISNUMBER('Input-inköpta varor o tjänster'!T196),'Input-inköpta varor o tjänster'!T196,"-")</f>
        <v>-</v>
      </c>
      <c r="P187" s="78" t="str">
        <f>IF(ISNUMBER('Input-inköpta varor o tjänster'!U196),'Input-inköpta varor o tjänster'!U196,"-")</f>
        <v>-</v>
      </c>
      <c r="Q187" s="60" t="str">
        <f t="shared" si="28"/>
        <v>-</v>
      </c>
      <c r="R187" s="60" t="str">
        <f t="shared" si="28"/>
        <v>-</v>
      </c>
      <c r="S187" s="61" t="str">
        <f t="shared" si="28"/>
        <v>-</v>
      </c>
      <c r="T187" s="72" t="str">
        <f t="shared" si="27"/>
        <v>-</v>
      </c>
      <c r="U187" s="72" t="str">
        <f t="shared" si="27"/>
        <v>-</v>
      </c>
      <c r="V187" s="72" t="str">
        <f t="shared" si="27"/>
        <v>-</v>
      </c>
      <c r="W187" s="72">
        <f t="shared" si="32"/>
        <v>0</v>
      </c>
      <c r="X187" s="72" t="str">
        <f t="shared" si="29"/>
        <v>-</v>
      </c>
      <c r="Y187" s="72" t="str">
        <f t="shared" si="30"/>
        <v>-</v>
      </c>
      <c r="Z187" s="72" t="str">
        <f t="shared" si="31"/>
        <v>-</v>
      </c>
      <c r="AA187" s="72">
        <f t="shared" si="33"/>
        <v>0</v>
      </c>
      <c r="AB187" s="60" t="str">
        <f>IFERROR(INDEX('Listor_utökad spend'!D:D,MATCH(VALUE('Input-inköpta varor o tjänster'!E196),'Listor_utökad spend'!E:E,0)),0)</f>
        <v>4 Fordon</v>
      </c>
      <c r="AC187" s="60" t="str">
        <f>IFERROR(INDEX('Listor_utökad spend'!F:F,MATCH(('Input-inköpta varor o tjänster'!F196),'Listor_utökad spend'!G:G,0)),AB187)</f>
        <v>4.1 Bussar</v>
      </c>
      <c r="AD187" s="60" t="str">
        <f>IFERROR(INDEX('Listor_utökad spend'!H:H,MATCH(('Input-inköpta varor o tjänster'!G196),'Listor_utökad spend'!I:I,0)),AC187)</f>
        <v>4.12.2. Leasing fartyg</v>
      </c>
      <c r="AE187" s="62"/>
      <c r="AF187"/>
    </row>
    <row r="188" spans="1:32" s="63" customFormat="1" ht="15.5" thickTop="1" thickBot="1">
      <c r="A188" t="str">
        <f t="shared" si="34"/>
        <v>InköpAvVarorInköptaprodukterochtjänster-utökadberäkning4.13Spårfordon</v>
      </c>
      <c r="B188" t="s">
        <v>12</v>
      </c>
      <c r="C188" t="str">
        <f>'Input-inköpta varor o tjänster'!$J$11</f>
        <v>Inköpta produkter och tjänster - utökad beräkning</v>
      </c>
      <c r="D188" t="str">
        <f>'Input-inköpta varor o tjänster'!J197</f>
        <v>4.13 Spårfordon</v>
      </c>
      <c r="E188" t="s">
        <v>516</v>
      </c>
      <c r="F188" s="77">
        <f>'Input-inköpta varor o tjänster'!K197</f>
        <v>0</v>
      </c>
      <c r="G188" s="77">
        <f>'Input-inköpta varor o tjänster'!L197</f>
        <v>0</v>
      </c>
      <c r="H188" s="77">
        <f>'Input-inköpta varor o tjänster'!M197</f>
        <v>0</v>
      </c>
      <c r="I188" s="77">
        <f>'Input-inköpta varor o tjänster'!N197</f>
        <v>0</v>
      </c>
      <c r="J188" s="77" t="str">
        <f>'Input-inköpta varor o tjänster'!O197</f>
        <v>kg CO2e/SEK</v>
      </c>
      <c r="K188" s="77">
        <f>'Input-inköpta varor o tjänster'!P197</f>
        <v>0</v>
      </c>
      <c r="L188" s="77">
        <f>'Input-inköpta varor o tjänster'!Q197</f>
        <v>0</v>
      </c>
      <c r="M188" s="78">
        <f>'Input-inköpta varor o tjänster'!R197</f>
        <v>3.8941582161793456E-2</v>
      </c>
      <c r="N188" s="78" t="str">
        <f>IF(ISNUMBER('Input-inköpta varor o tjänster'!S197),'Input-inköpta varor o tjänster'!S197,"-")</f>
        <v>-</v>
      </c>
      <c r="O188" s="78" t="str">
        <f>IF(ISNUMBER('Input-inköpta varor o tjänster'!T197),'Input-inköpta varor o tjänster'!T197,"-")</f>
        <v>-</v>
      </c>
      <c r="P188" s="78" t="str">
        <f>IF(ISNUMBER('Input-inköpta varor o tjänster'!U197),'Input-inköpta varor o tjänster'!U197,"-")</f>
        <v>-</v>
      </c>
      <c r="Q188" s="60" t="str">
        <f t="shared" si="28"/>
        <v>-</v>
      </c>
      <c r="R188" s="60" t="str">
        <f t="shared" si="28"/>
        <v>-</v>
      </c>
      <c r="S188" s="61" t="str">
        <f t="shared" si="28"/>
        <v>-</v>
      </c>
      <c r="T188" s="72" t="str">
        <f t="shared" si="27"/>
        <v>-</v>
      </c>
      <c r="U188" s="72" t="str">
        <f t="shared" si="27"/>
        <v>-</v>
      </c>
      <c r="V188" s="72" t="str">
        <f t="shared" si="27"/>
        <v>-</v>
      </c>
      <c r="W188" s="72">
        <f t="shared" si="32"/>
        <v>0</v>
      </c>
      <c r="X188" s="72" t="str">
        <f t="shared" si="29"/>
        <v>-</v>
      </c>
      <c r="Y188" s="72" t="str">
        <f t="shared" si="30"/>
        <v>-</v>
      </c>
      <c r="Z188" s="72" t="str">
        <f t="shared" si="31"/>
        <v>-</v>
      </c>
      <c r="AA188" s="72">
        <f t="shared" si="33"/>
        <v>0</v>
      </c>
      <c r="AB188" s="60" t="str">
        <f>IFERROR(INDEX('Listor_utökad spend'!D:D,MATCH(VALUE('Input-inköpta varor o tjänster'!E197),'Listor_utökad spend'!E:E,0)),0)</f>
        <v>4 Fordon</v>
      </c>
      <c r="AC188" s="60" t="str">
        <f>IFERROR(INDEX('Listor_utökad spend'!F:F,MATCH(('Input-inköpta varor o tjänster'!F197),'Listor_utökad spend'!G:G,0)),AB188)</f>
        <v>4.1 Bussar</v>
      </c>
      <c r="AD188" s="60" t="str">
        <f>IFERROR(INDEX('Listor_utökad spend'!H:H,MATCH(('Input-inköpta varor o tjänster'!G197),'Listor_utökad spend'!I:I,0)),AC188)</f>
        <v>4.1 Bussar</v>
      </c>
      <c r="AE188" s="62"/>
      <c r="AF188"/>
    </row>
    <row r="189" spans="1:32" s="63" customFormat="1" ht="15.5" thickTop="1" thickBot="1">
      <c r="A189" t="str">
        <f t="shared" si="34"/>
        <v>InköpAvVarorInköptaprodukterochtjänster-utökadberäkning4.13.1Köpspårfordon</v>
      </c>
      <c r="B189" t="s">
        <v>12</v>
      </c>
      <c r="C189" t="str">
        <f>'Input-inköpta varor o tjänster'!$J$11</f>
        <v>Inköpta produkter och tjänster - utökad beräkning</v>
      </c>
      <c r="D189" t="str">
        <f>'Input-inköpta varor o tjänster'!J198</f>
        <v>4.13.1 Köp spårfordon</v>
      </c>
      <c r="E189" t="s">
        <v>516</v>
      </c>
      <c r="F189" s="77">
        <f>'Input-inköpta varor o tjänster'!K198</f>
        <v>0</v>
      </c>
      <c r="G189" s="77">
        <f>'Input-inköpta varor o tjänster'!L198</f>
        <v>0</v>
      </c>
      <c r="H189" s="77">
        <f>'Input-inköpta varor o tjänster'!M198</f>
        <v>0</v>
      </c>
      <c r="I189" s="77">
        <f>'Input-inköpta varor o tjänster'!N198</f>
        <v>0</v>
      </c>
      <c r="J189" s="77" t="str">
        <f>'Input-inköpta varor o tjänster'!O198</f>
        <v>kg CO2e/SEK</v>
      </c>
      <c r="K189" s="77">
        <f>'Input-inköpta varor o tjänster'!P198</f>
        <v>0</v>
      </c>
      <c r="L189" s="77">
        <f>'Input-inköpta varor o tjänster'!Q198</f>
        <v>0</v>
      </c>
      <c r="M189" s="78">
        <f>'Input-inköpta varor o tjänster'!R198</f>
        <v>3.8941582161793456E-2</v>
      </c>
      <c r="N189" s="78" t="str">
        <f>IF(ISNUMBER('Input-inköpta varor o tjänster'!S198),'Input-inköpta varor o tjänster'!S198,"-")</f>
        <v>-</v>
      </c>
      <c r="O189" s="78" t="str">
        <f>IF(ISNUMBER('Input-inköpta varor o tjänster'!T198),'Input-inköpta varor o tjänster'!T198,"-")</f>
        <v>-</v>
      </c>
      <c r="P189" s="78" t="str">
        <f>IF(ISNUMBER('Input-inköpta varor o tjänster'!U198),'Input-inköpta varor o tjänster'!U198,"-")</f>
        <v>-</v>
      </c>
      <c r="Q189" s="60" t="str">
        <f t="shared" si="28"/>
        <v>-</v>
      </c>
      <c r="R189" s="60" t="str">
        <f t="shared" si="28"/>
        <v>-</v>
      </c>
      <c r="S189" s="61" t="str">
        <f t="shared" si="28"/>
        <v>-</v>
      </c>
      <c r="T189" s="72" t="str">
        <f t="shared" si="27"/>
        <v>-</v>
      </c>
      <c r="U189" s="72" t="str">
        <f t="shared" si="27"/>
        <v>-</v>
      </c>
      <c r="V189" s="72" t="str">
        <f t="shared" si="27"/>
        <v>-</v>
      </c>
      <c r="W189" s="72">
        <f t="shared" si="32"/>
        <v>0</v>
      </c>
      <c r="X189" s="72" t="str">
        <f t="shared" si="29"/>
        <v>-</v>
      </c>
      <c r="Y189" s="72" t="str">
        <f t="shared" si="30"/>
        <v>-</v>
      </c>
      <c r="Z189" s="72" t="str">
        <f t="shared" si="31"/>
        <v>-</v>
      </c>
      <c r="AA189" s="72">
        <f t="shared" si="33"/>
        <v>0</v>
      </c>
      <c r="AB189" s="60" t="str">
        <f>IFERROR(INDEX('Listor_utökad spend'!D:D,MATCH(VALUE('Input-inköpta varor o tjänster'!E198),'Listor_utökad spend'!E:E,0)),0)</f>
        <v>4 Fordon</v>
      </c>
      <c r="AC189" s="60" t="str">
        <f>IFERROR(INDEX('Listor_utökad spend'!F:F,MATCH(('Input-inköpta varor o tjänster'!F198),'Listor_utökad spend'!G:G,0)),AB189)</f>
        <v>4.1 Bussar</v>
      </c>
      <c r="AD189" s="60" t="str">
        <f>IFERROR(INDEX('Listor_utökad spend'!H:H,MATCH(('Input-inköpta varor o tjänster'!G198),'Listor_utökad spend'!I:I,0)),AC189)</f>
        <v>4.13.1. Köp spårfordon</v>
      </c>
      <c r="AE189" s="62"/>
      <c r="AF189"/>
    </row>
    <row r="190" spans="1:32" s="63" customFormat="1" ht="15.5" thickTop="1" thickBot="1">
      <c r="A190" t="str">
        <f t="shared" si="34"/>
        <v>InköpAvVarorInköptaprodukterochtjänster-utökadberäkning4.13.2Leasingspårfordon</v>
      </c>
      <c r="B190" t="s">
        <v>12</v>
      </c>
      <c r="C190" t="str">
        <f>'Input-inköpta varor o tjänster'!$J$11</f>
        <v>Inköpta produkter och tjänster - utökad beräkning</v>
      </c>
      <c r="D190" t="str">
        <f>'Input-inköpta varor o tjänster'!J199</f>
        <v>4.13.2 Leasing spårfordon</v>
      </c>
      <c r="E190" t="s">
        <v>516</v>
      </c>
      <c r="F190" s="77">
        <f>'Input-inköpta varor o tjänster'!K199</f>
        <v>0</v>
      </c>
      <c r="G190" s="77">
        <f>'Input-inköpta varor o tjänster'!L199</f>
        <v>0</v>
      </c>
      <c r="H190" s="77">
        <f>'Input-inköpta varor o tjänster'!M199</f>
        <v>0</v>
      </c>
      <c r="I190" s="77">
        <f>'Input-inköpta varor o tjänster'!N199</f>
        <v>0</v>
      </c>
      <c r="J190" s="77" t="str">
        <f>'Input-inköpta varor o tjänster'!O199</f>
        <v>kg CO2e/SEK</v>
      </c>
      <c r="K190" s="77">
        <f>'Input-inköpta varor o tjänster'!P199</f>
        <v>0</v>
      </c>
      <c r="L190" s="77">
        <f>'Input-inköpta varor o tjänster'!Q199</f>
        <v>0</v>
      </c>
      <c r="M190" s="78">
        <f>'Input-inköpta varor o tjänster'!R199</f>
        <v>3.8941582161793456E-2</v>
      </c>
      <c r="N190" s="78" t="str">
        <f>IF(ISNUMBER('Input-inköpta varor o tjänster'!S199),'Input-inköpta varor o tjänster'!S199,"-")</f>
        <v>-</v>
      </c>
      <c r="O190" s="78" t="str">
        <f>IF(ISNUMBER('Input-inköpta varor o tjänster'!T199),'Input-inköpta varor o tjänster'!T199,"-")</f>
        <v>-</v>
      </c>
      <c r="P190" s="78" t="str">
        <f>IF(ISNUMBER('Input-inköpta varor o tjänster'!U199),'Input-inköpta varor o tjänster'!U199,"-")</f>
        <v>-</v>
      </c>
      <c r="Q190" s="60" t="str">
        <f t="shared" si="28"/>
        <v>-</v>
      </c>
      <c r="R190" s="60" t="str">
        <f t="shared" si="28"/>
        <v>-</v>
      </c>
      <c r="S190" s="61" t="str">
        <f t="shared" si="28"/>
        <v>-</v>
      </c>
      <c r="T190" s="72" t="str">
        <f t="shared" si="27"/>
        <v>-</v>
      </c>
      <c r="U190" s="72" t="str">
        <f t="shared" si="27"/>
        <v>-</v>
      </c>
      <c r="V190" s="72" t="str">
        <f t="shared" si="27"/>
        <v>-</v>
      </c>
      <c r="W190" s="72">
        <f t="shared" si="32"/>
        <v>0</v>
      </c>
      <c r="X190" s="72" t="str">
        <f t="shared" si="29"/>
        <v>-</v>
      </c>
      <c r="Y190" s="72" t="str">
        <f t="shared" si="30"/>
        <v>-</v>
      </c>
      <c r="Z190" s="72" t="str">
        <f t="shared" si="31"/>
        <v>-</v>
      </c>
      <c r="AA190" s="72">
        <f t="shared" si="33"/>
        <v>0</v>
      </c>
      <c r="AB190" s="60" t="str">
        <f>IFERROR(INDEX('Listor_utökad spend'!D:D,MATCH(VALUE('Input-inköpta varor o tjänster'!E199),'Listor_utökad spend'!E:E,0)),0)</f>
        <v>4 Fordon</v>
      </c>
      <c r="AC190" s="60" t="str">
        <f>IFERROR(INDEX('Listor_utökad spend'!F:F,MATCH(('Input-inköpta varor o tjänster'!F199),'Listor_utökad spend'!G:G,0)),AB190)</f>
        <v>4.1 Bussar</v>
      </c>
      <c r="AD190" s="60" t="str">
        <f>IFERROR(INDEX('Listor_utökad spend'!H:H,MATCH(('Input-inköpta varor o tjänster'!G199),'Listor_utökad spend'!I:I,0)),AC190)</f>
        <v>4.13.2. Leasing spårfordon</v>
      </c>
      <c r="AE190" s="62"/>
      <c r="AF190"/>
    </row>
    <row r="191" spans="1:32" s="63" customFormat="1" ht="15.5" thickTop="1" thickBot="1">
      <c r="A191" t="str">
        <f t="shared" si="34"/>
        <v>InköpAvVarorInköptaprodukterochtjänster-utökadberäkning4.14Arbetsfordon</v>
      </c>
      <c r="B191" t="s">
        <v>12</v>
      </c>
      <c r="C191" t="str">
        <f>'Input-inköpta varor o tjänster'!$J$11</f>
        <v>Inköpta produkter och tjänster - utökad beräkning</v>
      </c>
      <c r="D191" t="str">
        <f>'Input-inköpta varor o tjänster'!J200</f>
        <v>4.14 Arbetsfordon</v>
      </c>
      <c r="E191" t="s">
        <v>516</v>
      </c>
      <c r="F191" s="77">
        <f>'Input-inköpta varor o tjänster'!K200</f>
        <v>0</v>
      </c>
      <c r="G191" s="77">
        <f>'Input-inköpta varor o tjänster'!L200</f>
        <v>0</v>
      </c>
      <c r="H191" s="77">
        <f>'Input-inköpta varor o tjänster'!M200</f>
        <v>0</v>
      </c>
      <c r="I191" s="77">
        <f>'Input-inköpta varor o tjänster'!N200</f>
        <v>0</v>
      </c>
      <c r="J191" s="77" t="str">
        <f>'Input-inköpta varor o tjänster'!O200</f>
        <v>kg CO2e/SEK</v>
      </c>
      <c r="K191" s="77">
        <f>'Input-inköpta varor o tjänster'!P200</f>
        <v>0</v>
      </c>
      <c r="L191" s="77">
        <f>'Input-inköpta varor o tjänster'!Q200</f>
        <v>0</v>
      </c>
      <c r="M191" s="78">
        <f>'Input-inköpta varor o tjänster'!R200</f>
        <v>3.8941582161793456E-2</v>
      </c>
      <c r="N191" s="78" t="str">
        <f>IF(ISNUMBER('Input-inköpta varor o tjänster'!S200),'Input-inköpta varor o tjänster'!S200,"-")</f>
        <v>-</v>
      </c>
      <c r="O191" s="78" t="str">
        <f>IF(ISNUMBER('Input-inköpta varor o tjänster'!T200),'Input-inköpta varor o tjänster'!T200,"-")</f>
        <v>-</v>
      </c>
      <c r="P191" s="78" t="str">
        <f>IF(ISNUMBER('Input-inköpta varor o tjänster'!U200),'Input-inköpta varor o tjänster'!U200,"-")</f>
        <v>-</v>
      </c>
      <c r="Q191" s="60" t="str">
        <f t="shared" si="28"/>
        <v>-</v>
      </c>
      <c r="R191" s="60" t="str">
        <f t="shared" si="28"/>
        <v>-</v>
      </c>
      <c r="S191" s="61" t="str">
        <f t="shared" si="28"/>
        <v>-</v>
      </c>
      <c r="T191" s="72" t="str">
        <f t="shared" si="27"/>
        <v>-</v>
      </c>
      <c r="U191" s="72" t="str">
        <f t="shared" si="27"/>
        <v>-</v>
      </c>
      <c r="V191" s="72" t="str">
        <f t="shared" si="27"/>
        <v>-</v>
      </c>
      <c r="W191" s="72">
        <f t="shared" si="32"/>
        <v>0</v>
      </c>
      <c r="X191" s="72" t="str">
        <f t="shared" si="29"/>
        <v>-</v>
      </c>
      <c r="Y191" s="72" t="str">
        <f t="shared" si="30"/>
        <v>-</v>
      </c>
      <c r="Z191" s="72" t="str">
        <f t="shared" si="31"/>
        <v>-</v>
      </c>
      <c r="AA191" s="72">
        <f t="shared" si="33"/>
        <v>0</v>
      </c>
      <c r="AB191" s="60" t="str">
        <f>IFERROR(INDEX('Listor_utökad spend'!D:D,MATCH(VALUE('Input-inköpta varor o tjänster'!E200),'Listor_utökad spend'!E:E,0)),0)</f>
        <v>4 Fordon</v>
      </c>
      <c r="AC191" s="60" t="str">
        <f>IFERROR(INDEX('Listor_utökad spend'!F:F,MATCH(('Input-inköpta varor o tjänster'!F200),'Listor_utökad spend'!G:G,0)),AB191)</f>
        <v>4.1 Bussar</v>
      </c>
      <c r="AD191" s="60" t="str">
        <f>IFERROR(INDEX('Listor_utökad spend'!H:H,MATCH(('Input-inköpta varor o tjänster'!G200),'Listor_utökad spend'!I:I,0)),AC191)</f>
        <v>4.1 Bussar</v>
      </c>
      <c r="AE191" s="62"/>
      <c r="AF191"/>
    </row>
    <row r="192" spans="1:32" s="63" customFormat="1" ht="15.5" thickTop="1" thickBot="1">
      <c r="A192" t="str">
        <f t="shared" si="34"/>
        <v>InköpAvVarorInköptaprodukterochtjänster-utökadberäkning4.14.1Köparbetsfordon</v>
      </c>
      <c r="B192" t="s">
        <v>12</v>
      </c>
      <c r="C192" t="str">
        <f>'Input-inköpta varor o tjänster'!$J$11</f>
        <v>Inköpta produkter och tjänster - utökad beräkning</v>
      </c>
      <c r="D192" t="str">
        <f>'Input-inköpta varor o tjänster'!J201</f>
        <v>4.14.1 Köp arbetsfordon</v>
      </c>
      <c r="E192" t="s">
        <v>516</v>
      </c>
      <c r="F192" s="77">
        <f>'Input-inköpta varor o tjänster'!K201</f>
        <v>0</v>
      </c>
      <c r="G192" s="77">
        <f>'Input-inköpta varor o tjänster'!L201</f>
        <v>0</v>
      </c>
      <c r="H192" s="77">
        <f>'Input-inköpta varor o tjänster'!M201</f>
        <v>0</v>
      </c>
      <c r="I192" s="77">
        <f>'Input-inköpta varor o tjänster'!N201</f>
        <v>0</v>
      </c>
      <c r="J192" s="77" t="str">
        <f>'Input-inköpta varor o tjänster'!O201</f>
        <v>kg CO2e/SEK</v>
      </c>
      <c r="K192" s="77">
        <f>'Input-inköpta varor o tjänster'!P201</f>
        <v>0</v>
      </c>
      <c r="L192" s="77">
        <f>'Input-inköpta varor o tjänster'!Q201</f>
        <v>0</v>
      </c>
      <c r="M192" s="78">
        <f>'Input-inköpta varor o tjänster'!R201</f>
        <v>3.8941582161793456E-2</v>
      </c>
      <c r="N192" s="78" t="str">
        <f>IF(ISNUMBER('Input-inköpta varor o tjänster'!S201),'Input-inköpta varor o tjänster'!S201,"-")</f>
        <v>-</v>
      </c>
      <c r="O192" s="78" t="str">
        <f>IF(ISNUMBER('Input-inköpta varor o tjänster'!T201),'Input-inköpta varor o tjänster'!T201,"-")</f>
        <v>-</v>
      </c>
      <c r="P192" s="78" t="str">
        <f>IF(ISNUMBER('Input-inköpta varor o tjänster'!U201),'Input-inköpta varor o tjänster'!U201,"-")</f>
        <v>-</v>
      </c>
      <c r="Q192" s="60" t="str">
        <f t="shared" si="28"/>
        <v>-</v>
      </c>
      <c r="R192" s="60" t="str">
        <f t="shared" si="28"/>
        <v>-</v>
      </c>
      <c r="S192" s="61" t="str">
        <f t="shared" si="28"/>
        <v>-</v>
      </c>
      <c r="T192" s="72" t="str">
        <f t="shared" si="27"/>
        <v>-</v>
      </c>
      <c r="U192" s="72" t="str">
        <f t="shared" si="27"/>
        <v>-</v>
      </c>
      <c r="V192" s="72" t="str">
        <f t="shared" si="27"/>
        <v>-</v>
      </c>
      <c r="W192" s="72">
        <f t="shared" si="32"/>
        <v>0</v>
      </c>
      <c r="X192" s="72" t="str">
        <f t="shared" si="29"/>
        <v>-</v>
      </c>
      <c r="Y192" s="72" t="str">
        <f t="shared" si="30"/>
        <v>-</v>
      </c>
      <c r="Z192" s="72" t="str">
        <f t="shared" si="31"/>
        <v>-</v>
      </c>
      <c r="AA192" s="72">
        <f t="shared" si="33"/>
        <v>0</v>
      </c>
      <c r="AB192" s="60" t="str">
        <f>IFERROR(INDEX('Listor_utökad spend'!D:D,MATCH(VALUE('Input-inköpta varor o tjänster'!E201),'Listor_utökad spend'!E:E,0)),0)</f>
        <v>4 Fordon</v>
      </c>
      <c r="AC192" s="60" t="str">
        <f>IFERROR(INDEX('Listor_utökad spend'!F:F,MATCH(('Input-inköpta varor o tjänster'!F201),'Listor_utökad spend'!G:G,0)),AB192)</f>
        <v>4.1 Bussar</v>
      </c>
      <c r="AD192" s="60" t="str">
        <f>IFERROR(INDEX('Listor_utökad spend'!H:H,MATCH(('Input-inköpta varor o tjänster'!G201),'Listor_utökad spend'!I:I,0)),AC192)</f>
        <v>4.14.1. Köp arbetsfordon</v>
      </c>
      <c r="AE192" s="62"/>
      <c r="AF192"/>
    </row>
    <row r="193" spans="1:32" s="63" customFormat="1" ht="15.5" thickTop="1" thickBot="1">
      <c r="A193" t="str">
        <f t="shared" si="34"/>
        <v>InköpAvVarorInköptaprodukterochtjänster-utökadberäkning4.14.2Leasingarbetsfordon</v>
      </c>
      <c r="B193" t="s">
        <v>12</v>
      </c>
      <c r="C193" t="str">
        <f>'Input-inköpta varor o tjänster'!$J$11</f>
        <v>Inköpta produkter och tjänster - utökad beräkning</v>
      </c>
      <c r="D193" t="str">
        <f>'Input-inköpta varor o tjänster'!J202</f>
        <v>4.14.2 Leasing arbetsfordon</v>
      </c>
      <c r="E193" t="s">
        <v>516</v>
      </c>
      <c r="F193" s="77">
        <f>'Input-inköpta varor o tjänster'!K202</f>
        <v>0</v>
      </c>
      <c r="G193" s="77">
        <f>'Input-inköpta varor o tjänster'!L202</f>
        <v>0</v>
      </c>
      <c r="H193" s="77">
        <f>'Input-inköpta varor o tjänster'!M202</f>
        <v>0</v>
      </c>
      <c r="I193" s="77">
        <f>'Input-inköpta varor o tjänster'!N202</f>
        <v>0</v>
      </c>
      <c r="J193" s="77" t="str">
        <f>'Input-inköpta varor o tjänster'!O202</f>
        <v>kg CO2e/SEK</v>
      </c>
      <c r="K193" s="77">
        <f>'Input-inköpta varor o tjänster'!P202</f>
        <v>0</v>
      </c>
      <c r="L193" s="77">
        <f>'Input-inköpta varor o tjänster'!Q202</f>
        <v>0</v>
      </c>
      <c r="M193" s="78">
        <f>'Input-inköpta varor o tjänster'!R202</f>
        <v>3.8941582161793456E-2</v>
      </c>
      <c r="N193" s="78" t="str">
        <f>IF(ISNUMBER('Input-inköpta varor o tjänster'!S202),'Input-inköpta varor o tjänster'!S202,"-")</f>
        <v>-</v>
      </c>
      <c r="O193" s="78" t="str">
        <f>IF(ISNUMBER('Input-inköpta varor o tjänster'!T202),'Input-inköpta varor o tjänster'!T202,"-")</f>
        <v>-</v>
      </c>
      <c r="P193" s="78" t="str">
        <f>IF(ISNUMBER('Input-inköpta varor o tjänster'!U202),'Input-inköpta varor o tjänster'!U202,"-")</f>
        <v>-</v>
      </c>
      <c r="Q193" s="60" t="str">
        <f t="shared" si="28"/>
        <v>-</v>
      </c>
      <c r="R193" s="60" t="str">
        <f t="shared" si="28"/>
        <v>-</v>
      </c>
      <c r="S193" s="61" t="str">
        <f t="shared" si="28"/>
        <v>-</v>
      </c>
      <c r="T193" s="72" t="str">
        <f t="shared" si="27"/>
        <v>-</v>
      </c>
      <c r="U193" s="72" t="str">
        <f t="shared" si="27"/>
        <v>-</v>
      </c>
      <c r="V193" s="72" t="str">
        <f t="shared" si="27"/>
        <v>-</v>
      </c>
      <c r="W193" s="72">
        <f t="shared" si="32"/>
        <v>0</v>
      </c>
      <c r="X193" s="72" t="str">
        <f t="shared" si="29"/>
        <v>-</v>
      </c>
      <c r="Y193" s="72" t="str">
        <f t="shared" si="30"/>
        <v>-</v>
      </c>
      <c r="Z193" s="72" t="str">
        <f t="shared" si="31"/>
        <v>-</v>
      </c>
      <c r="AA193" s="72">
        <f t="shared" si="33"/>
        <v>0</v>
      </c>
      <c r="AB193" s="60" t="str">
        <f>IFERROR(INDEX('Listor_utökad spend'!D:D,MATCH(VALUE('Input-inköpta varor o tjänster'!E202),'Listor_utökad spend'!E:E,0)),0)</f>
        <v>4 Fordon</v>
      </c>
      <c r="AC193" s="60" t="str">
        <f>IFERROR(INDEX('Listor_utökad spend'!F:F,MATCH(('Input-inköpta varor o tjänster'!F202),'Listor_utökad spend'!G:G,0)),AB193)</f>
        <v>4.1 Bussar</v>
      </c>
      <c r="AD193" s="60" t="str">
        <f>IFERROR(INDEX('Listor_utökad spend'!H:H,MATCH(('Input-inköpta varor o tjänster'!G202),'Listor_utökad spend'!I:I,0)),AC193)</f>
        <v>4.14.2. Leasing arbetsfordon</v>
      </c>
      <c r="AE193" s="62"/>
      <c r="AF193"/>
    </row>
    <row r="194" spans="1:32" s="63" customFormat="1" ht="15.5" thickTop="1" thickBot="1">
      <c r="A194" t="str">
        <f t="shared" si="34"/>
        <v>InköpAvVarorInköptaprodukterochtjänster-utökadberäkning0</v>
      </c>
      <c r="B194" t="s">
        <v>12</v>
      </c>
      <c r="C194" t="str">
        <f>'Input-inköpta varor o tjänster'!$J$11</f>
        <v>Inköpta produkter och tjänster - utökad beräkning</v>
      </c>
      <c r="D194">
        <f>'Input-inköpta varor o tjänster'!J203</f>
        <v>0</v>
      </c>
      <c r="E194" t="s">
        <v>516</v>
      </c>
      <c r="F194" s="77">
        <f>'Input-inköpta varor o tjänster'!K203</f>
        <v>0</v>
      </c>
      <c r="G194" s="77">
        <f>'Input-inköpta varor o tjänster'!L203</f>
        <v>0</v>
      </c>
      <c r="H194" s="77">
        <f>'Input-inköpta varor o tjänster'!M203</f>
        <v>0</v>
      </c>
      <c r="I194" s="77">
        <f>'Input-inköpta varor o tjänster'!N203</f>
        <v>0</v>
      </c>
      <c r="J194" s="77" t="str">
        <f>'Input-inköpta varor o tjänster'!O203</f>
        <v>-</v>
      </c>
      <c r="K194" s="77" t="str">
        <f>'Input-inköpta varor o tjänster'!P203</f>
        <v>-</v>
      </c>
      <c r="L194" s="77" t="str">
        <f>'Input-inköpta varor o tjänster'!Q203</f>
        <v>-</v>
      </c>
      <c r="M194" s="78" t="str">
        <f>'Input-inköpta varor o tjänster'!R203</f>
        <v>-</v>
      </c>
      <c r="N194" s="78" t="str">
        <f>IF(ISNUMBER('Input-inköpta varor o tjänster'!S203),'Input-inköpta varor o tjänster'!S203,"-")</f>
        <v>-</v>
      </c>
      <c r="O194" s="78" t="str">
        <f>IF(ISNUMBER('Input-inköpta varor o tjänster'!T203),'Input-inköpta varor o tjänster'!T203,"-")</f>
        <v>-</v>
      </c>
      <c r="P194" s="78" t="str">
        <f>IF(ISNUMBER('Input-inköpta varor o tjänster'!U203),'Input-inköpta varor o tjänster'!U203,"-")</f>
        <v>-</v>
      </c>
      <c r="Q194" s="60" t="str">
        <f t="shared" si="28"/>
        <v>-</v>
      </c>
      <c r="R194" s="60" t="str">
        <f t="shared" si="28"/>
        <v>-</v>
      </c>
      <c r="S194" s="61" t="str">
        <f t="shared" si="28"/>
        <v>-</v>
      </c>
      <c r="T194" s="72" t="str">
        <f t="shared" si="27"/>
        <v>-</v>
      </c>
      <c r="U194" s="72" t="str">
        <f t="shared" si="27"/>
        <v>-</v>
      </c>
      <c r="V194" s="72" t="str">
        <f t="shared" si="27"/>
        <v>-</v>
      </c>
      <c r="W194" s="72">
        <f t="shared" si="32"/>
        <v>0</v>
      </c>
      <c r="X194" s="72" t="str">
        <f t="shared" si="29"/>
        <v>-</v>
      </c>
      <c r="Y194" s="72" t="str">
        <f t="shared" si="30"/>
        <v>-</v>
      </c>
      <c r="Z194" s="72" t="str">
        <f t="shared" si="31"/>
        <v>-</v>
      </c>
      <c r="AA194" s="72">
        <f t="shared" si="33"/>
        <v>0</v>
      </c>
      <c r="AB194" s="60">
        <f>IFERROR(INDEX('Listor_utökad spend'!D:D,MATCH(VALUE('Input-inköpta varor o tjänster'!E203),'Listor_utökad spend'!E:E,0)),0)</f>
        <v>0</v>
      </c>
      <c r="AC194" s="60">
        <f>IFERROR(INDEX('Listor_utökad spend'!F:F,MATCH(('Input-inköpta varor o tjänster'!F203),'Listor_utökad spend'!G:G,0)),AB194)</f>
        <v>0</v>
      </c>
      <c r="AD194" s="60" t="str">
        <f>IFERROR(INDEX('Listor_utökad spend'!H:H,MATCH(('Input-inköpta varor o tjänster'!G203),'Listor_utökad spend'!I:I,0)),AC194)</f>
        <v xml:space="preserve"> </v>
      </c>
      <c r="AE194" s="62"/>
      <c r="AF194"/>
    </row>
    <row r="195" spans="1:32" s="63" customFormat="1" ht="15.5" thickTop="1" thickBot="1">
      <c r="A195" t="str">
        <f t="shared" si="34"/>
        <v>InköpAvVarorInköptaprodukterochtjänster-utökadberäkning5Transporter</v>
      </c>
      <c r="B195" t="s">
        <v>12</v>
      </c>
      <c r="C195" t="str">
        <f>'Input-inköpta varor o tjänster'!$J$11</f>
        <v>Inköpta produkter och tjänster - utökad beräkning</v>
      </c>
      <c r="D195" t="str">
        <f>'Input-inköpta varor o tjänster'!J204</f>
        <v>5 Transporter</v>
      </c>
      <c r="E195" t="s">
        <v>516</v>
      </c>
      <c r="F195" s="77">
        <f>'Input-inköpta varor o tjänster'!K204</f>
        <v>0</v>
      </c>
      <c r="G195" s="77">
        <f>'Input-inköpta varor o tjänster'!L204</f>
        <v>0</v>
      </c>
      <c r="H195" s="77">
        <f>'Input-inköpta varor o tjänster'!M204</f>
        <v>0</v>
      </c>
      <c r="I195" s="77">
        <f>'Input-inköpta varor o tjänster'!N204</f>
        <v>0</v>
      </c>
      <c r="J195" s="77" t="str">
        <f>'Input-inköpta varor o tjänster'!O204</f>
        <v>kg CO2e/SEK</v>
      </c>
      <c r="K195" s="77">
        <f>'Input-inköpta varor o tjänster'!P204</f>
        <v>0</v>
      </c>
      <c r="L195" s="77">
        <f>'Input-inköpta varor o tjänster'!Q204</f>
        <v>0</v>
      </c>
      <c r="M195" s="78">
        <f>'Input-inköpta varor o tjänster'!R204</f>
        <v>2.949532263546677E-2</v>
      </c>
      <c r="N195" s="78" t="str">
        <f>IF(ISNUMBER('Input-inköpta varor o tjänster'!S204),'Input-inköpta varor o tjänster'!S204,"-")</f>
        <v>-</v>
      </c>
      <c r="O195" s="78" t="str">
        <f>IF(ISNUMBER('Input-inköpta varor o tjänster'!T204),'Input-inköpta varor o tjänster'!T204,"-")</f>
        <v>-</v>
      </c>
      <c r="P195" s="78" t="str">
        <f>IF(ISNUMBER('Input-inköpta varor o tjänster'!U204),'Input-inköpta varor o tjänster'!U204,"-")</f>
        <v>-</v>
      </c>
      <c r="Q195" s="60" t="str">
        <f t="shared" si="28"/>
        <v>-</v>
      </c>
      <c r="R195" s="60" t="str">
        <f t="shared" si="28"/>
        <v>-</v>
      </c>
      <c r="S195" s="61" t="str">
        <f t="shared" si="28"/>
        <v>-</v>
      </c>
      <c r="T195" s="72" t="str">
        <f t="shared" ref="T195:V258" si="35">IFERROR($F195*Q195,"-")</f>
        <v>-</v>
      </c>
      <c r="U195" s="72" t="str">
        <f t="shared" si="35"/>
        <v>-</v>
      </c>
      <c r="V195" s="72" t="str">
        <f t="shared" si="35"/>
        <v>-</v>
      </c>
      <c r="W195" s="72">
        <f t="shared" si="32"/>
        <v>0</v>
      </c>
      <c r="X195" s="72" t="str">
        <f t="shared" si="29"/>
        <v>-</v>
      </c>
      <c r="Y195" s="72" t="str">
        <f t="shared" si="30"/>
        <v>-</v>
      </c>
      <c r="Z195" s="72" t="str">
        <f t="shared" si="31"/>
        <v>-</v>
      </c>
      <c r="AA195" s="72">
        <f t="shared" si="33"/>
        <v>0</v>
      </c>
      <c r="AB195" s="60" t="str">
        <f>IFERROR(INDEX('Listor_utökad spend'!D:D,MATCH(VALUE('Input-inköpta varor o tjänster'!E204),'Listor_utökad spend'!E:E,0)),0)</f>
        <v>5 Transporter</v>
      </c>
      <c r="AC195" s="60" t="str">
        <f>IFERROR(INDEX('Listor_utökad spend'!F:F,MATCH(('Input-inköpta varor o tjänster'!F204),'Listor_utökad spend'!G:G,0)),AB195)</f>
        <v>5 Transporter</v>
      </c>
      <c r="AD195" s="60" t="str">
        <f>IFERROR(INDEX('Listor_utökad spend'!H:H,MATCH(('Input-inköpta varor o tjänster'!G204),'Listor_utökad spend'!I:I,0)),AC195)</f>
        <v>5 Transporter</v>
      </c>
      <c r="AE195" s="62"/>
      <c r="AF195"/>
    </row>
    <row r="196" spans="1:32" s="63" customFormat="1" ht="15.5" thickTop="1" thickBot="1">
      <c r="A196" t="str">
        <f t="shared" si="34"/>
        <v>InköpAvVarorInköptaprodukterochtjänster-utökadberäkning5.1Driftavkollektivtrafik</v>
      </c>
      <c r="B196" t="s">
        <v>12</v>
      </c>
      <c r="C196" t="str">
        <f>'Input-inköpta varor o tjänster'!$J$11</f>
        <v>Inköpta produkter och tjänster - utökad beräkning</v>
      </c>
      <c r="D196" t="str">
        <f>'Input-inköpta varor o tjänster'!J205</f>
        <v>5.1 Drift av kollektivtrafik</v>
      </c>
      <c r="E196" t="s">
        <v>516</v>
      </c>
      <c r="F196" s="77">
        <f>'Input-inköpta varor o tjänster'!K205</f>
        <v>0</v>
      </c>
      <c r="G196" s="77">
        <f>'Input-inköpta varor o tjänster'!L205</f>
        <v>0</v>
      </c>
      <c r="H196" s="77">
        <f>'Input-inköpta varor o tjänster'!M205</f>
        <v>0</v>
      </c>
      <c r="I196" s="77">
        <f>'Input-inköpta varor o tjänster'!N205</f>
        <v>0</v>
      </c>
      <c r="J196" s="77" t="str">
        <f>'Input-inköpta varor o tjänster'!O205</f>
        <v>kg CO2e/SEK</v>
      </c>
      <c r="K196" s="77">
        <f>'Input-inköpta varor o tjänster'!P205</f>
        <v>0</v>
      </c>
      <c r="L196" s="77">
        <f>'Input-inköpta varor o tjänster'!Q205</f>
        <v>0</v>
      </c>
      <c r="M196" s="78">
        <f>'Input-inköpta varor o tjänster'!R205</f>
        <v>7.5187969924812026E-2</v>
      </c>
      <c r="N196" s="78" t="str">
        <f>IF(ISNUMBER('Input-inköpta varor o tjänster'!S205),'Input-inköpta varor o tjänster'!S205,"-")</f>
        <v>-</v>
      </c>
      <c r="O196" s="78" t="str">
        <f>IF(ISNUMBER('Input-inköpta varor o tjänster'!T205),'Input-inköpta varor o tjänster'!T205,"-")</f>
        <v>-</v>
      </c>
      <c r="P196" s="78" t="str">
        <f>IF(ISNUMBER('Input-inköpta varor o tjänster'!U205),'Input-inköpta varor o tjänster'!U205,"-")</f>
        <v>-</v>
      </c>
      <c r="Q196" s="60" t="str">
        <f t="shared" si="28"/>
        <v>-</v>
      </c>
      <c r="R196" s="60" t="str">
        <f t="shared" si="28"/>
        <v>-</v>
      </c>
      <c r="S196" s="61" t="str">
        <f t="shared" si="28"/>
        <v>-</v>
      </c>
      <c r="T196" s="72" t="str">
        <f t="shared" si="35"/>
        <v>-</v>
      </c>
      <c r="U196" s="72" t="str">
        <f t="shared" si="35"/>
        <v>-</v>
      </c>
      <c r="V196" s="72" t="str">
        <f t="shared" si="35"/>
        <v>-</v>
      </c>
      <c r="W196" s="72">
        <f t="shared" si="32"/>
        <v>0</v>
      </c>
      <c r="X196" s="72" t="str">
        <f t="shared" si="29"/>
        <v>-</v>
      </c>
      <c r="Y196" s="72" t="str">
        <f t="shared" si="30"/>
        <v>-</v>
      </c>
      <c r="Z196" s="72" t="str">
        <f t="shared" si="31"/>
        <v>-</v>
      </c>
      <c r="AA196" s="72">
        <f t="shared" si="33"/>
        <v>0</v>
      </c>
      <c r="AB196" s="60" t="str">
        <f>IFERROR(INDEX('Listor_utökad spend'!D:D,MATCH(VALUE('Input-inköpta varor o tjänster'!E205),'Listor_utökad spend'!E:E,0)),0)</f>
        <v>5 Transporter</v>
      </c>
      <c r="AC196" s="60" t="str">
        <f>IFERROR(INDEX('Listor_utökad spend'!F:F,MATCH(('Input-inköpta varor o tjänster'!F205),'Listor_utökad spend'!G:G,0)),AB196)</f>
        <v>5.1 Drift av kollektivtrafik</v>
      </c>
      <c r="AD196" s="60" t="str">
        <f>IFERROR(INDEX('Listor_utökad spend'!H:H,MATCH(('Input-inköpta varor o tjänster'!G205),'Listor_utökad spend'!I:I,0)),AC196)</f>
        <v>5.1 Drift av kollektivtrafik</v>
      </c>
      <c r="AE196" s="62"/>
      <c r="AF196"/>
    </row>
    <row r="197" spans="1:32" s="63" customFormat="1" ht="15.5" thickTop="1" thickBot="1">
      <c r="A197" t="str">
        <f t="shared" si="34"/>
        <v>InköpAvVarorInköptaprodukterochtjänster-utökadberäkning5.1.1Busstrafik</v>
      </c>
      <c r="B197" t="s">
        <v>12</v>
      </c>
      <c r="C197" t="str">
        <f>'Input-inköpta varor o tjänster'!$J$11</f>
        <v>Inköpta produkter och tjänster - utökad beräkning</v>
      </c>
      <c r="D197" t="str">
        <f>'Input-inköpta varor o tjänster'!J206</f>
        <v>5.1.1 Busstrafik</v>
      </c>
      <c r="E197" t="s">
        <v>516</v>
      </c>
      <c r="F197" s="77">
        <f>'Input-inköpta varor o tjänster'!K206</f>
        <v>0</v>
      </c>
      <c r="G197" s="77">
        <f>'Input-inköpta varor o tjänster'!L206</f>
        <v>0</v>
      </c>
      <c r="H197" s="77">
        <f>'Input-inköpta varor o tjänster'!M206</f>
        <v>0</v>
      </c>
      <c r="I197" s="77">
        <f>'Input-inköpta varor o tjänster'!N206</f>
        <v>0</v>
      </c>
      <c r="J197" s="77" t="str">
        <f>'Input-inköpta varor o tjänster'!O206</f>
        <v>kg CO2e/SEK</v>
      </c>
      <c r="K197" s="77">
        <f>'Input-inköpta varor o tjänster'!P206</f>
        <v>0</v>
      </c>
      <c r="L197" s="77">
        <f>'Input-inköpta varor o tjänster'!Q206</f>
        <v>0</v>
      </c>
      <c r="M197" s="78">
        <f>'Input-inköpta varor o tjänster'!R206</f>
        <v>1.0161361378764661E-2</v>
      </c>
      <c r="N197" s="78" t="str">
        <f>IF(ISNUMBER('Input-inköpta varor o tjänster'!S206),'Input-inköpta varor o tjänster'!S206,"-")</f>
        <v>-</v>
      </c>
      <c r="O197" s="78" t="str">
        <f>IF(ISNUMBER('Input-inköpta varor o tjänster'!T206),'Input-inköpta varor o tjänster'!T206,"-")</f>
        <v>-</v>
      </c>
      <c r="P197" s="78" t="str">
        <f>IF(ISNUMBER('Input-inköpta varor o tjänster'!U206),'Input-inköpta varor o tjänster'!U206,"-")</f>
        <v>-</v>
      </c>
      <c r="Q197" s="60" t="str">
        <f t="shared" ref="Q197:S260" si="36">IF(OR($F197=0,$F197="Ja",$F197="Ej relevant/Har inget att rapportera",$F197="Nej"),"-",IF(ISNUMBER(N197),N197,K197))</f>
        <v>-</v>
      </c>
      <c r="R197" s="60" t="str">
        <f t="shared" si="36"/>
        <v>-</v>
      </c>
      <c r="S197" s="61" t="str">
        <f t="shared" si="36"/>
        <v>-</v>
      </c>
      <c r="T197" s="72" t="str">
        <f t="shared" si="35"/>
        <v>-</v>
      </c>
      <c r="U197" s="72" t="str">
        <f t="shared" si="35"/>
        <v>-</v>
      </c>
      <c r="V197" s="72" t="str">
        <f t="shared" si="35"/>
        <v>-</v>
      </c>
      <c r="W197" s="72">
        <f t="shared" si="32"/>
        <v>0</v>
      </c>
      <c r="X197" s="72" t="str">
        <f t="shared" ref="X197:X260" si="37">IFERROR($F197*Q197/10^3,"-")</f>
        <v>-</v>
      </c>
      <c r="Y197" s="72" t="str">
        <f t="shared" ref="Y197:Y260" si="38">IFERROR($F197*R197/10^3,"-")</f>
        <v>-</v>
      </c>
      <c r="Z197" s="72" t="str">
        <f t="shared" ref="Z197:Z260" si="39">IFERROR($F197*S197/10^3,"-")</f>
        <v>-</v>
      </c>
      <c r="AA197" s="72">
        <f t="shared" si="33"/>
        <v>0</v>
      </c>
      <c r="AB197" s="60" t="str">
        <f>IFERROR(INDEX('Listor_utökad spend'!D:D,MATCH(VALUE('Input-inköpta varor o tjänster'!E206),'Listor_utökad spend'!E:E,0)),0)</f>
        <v>5 Transporter</v>
      </c>
      <c r="AC197" s="60" t="str">
        <f>IFERROR(INDEX('Listor_utökad spend'!F:F,MATCH(('Input-inköpta varor o tjänster'!F206),'Listor_utökad spend'!G:G,0)),AB197)</f>
        <v>5.1 Drift av kollektivtrafik</v>
      </c>
      <c r="AD197" s="60" t="str">
        <f>IFERROR(INDEX('Listor_utökad spend'!H:H,MATCH(('Input-inköpta varor o tjänster'!G206),'Listor_utökad spend'!I:I,0)),AC197)</f>
        <v>5.1.1 Busstrafik</v>
      </c>
      <c r="AE197" s="62"/>
      <c r="AF197"/>
    </row>
    <row r="198" spans="1:32" s="63" customFormat="1" ht="15.5" thickTop="1" thickBot="1">
      <c r="A198" t="str">
        <f t="shared" si="34"/>
        <v>InköpAvVarorInköptaprodukterochtjänster-utökadberäkning5.1.2Färdtjänst</v>
      </c>
      <c r="B198" t="s">
        <v>12</v>
      </c>
      <c r="C198" t="str">
        <f>'Input-inköpta varor o tjänster'!$J$11</f>
        <v>Inköpta produkter och tjänster - utökad beräkning</v>
      </c>
      <c r="D198" t="str">
        <f>'Input-inköpta varor o tjänster'!J207</f>
        <v>5.1.2 Färdtjänst</v>
      </c>
      <c r="E198" t="s">
        <v>516</v>
      </c>
      <c r="F198" s="77">
        <f>'Input-inköpta varor o tjänster'!K207</f>
        <v>0</v>
      </c>
      <c r="G198" s="77">
        <f>'Input-inköpta varor o tjänster'!L207</f>
        <v>0</v>
      </c>
      <c r="H198" s="77">
        <f>'Input-inköpta varor o tjänster'!M207</f>
        <v>0</v>
      </c>
      <c r="I198" s="77">
        <f>'Input-inköpta varor o tjänster'!N207</f>
        <v>0</v>
      </c>
      <c r="J198" s="77" t="str">
        <f>'Input-inköpta varor o tjänster'!O207</f>
        <v>kg CO2e/SEK</v>
      </c>
      <c r="K198" s="77">
        <f>'Input-inköpta varor o tjänster'!P207</f>
        <v>0</v>
      </c>
      <c r="L198" s="77">
        <f>'Input-inköpta varor o tjänster'!Q207</f>
        <v>0</v>
      </c>
      <c r="M198" s="78">
        <f>'Input-inköpta varor o tjänster'!R207</f>
        <v>1.0161361378764661E-2</v>
      </c>
      <c r="N198" s="78" t="str">
        <f>IF(ISNUMBER('Input-inköpta varor o tjänster'!S207),'Input-inköpta varor o tjänster'!S207,"-")</f>
        <v>-</v>
      </c>
      <c r="O198" s="78" t="str">
        <f>IF(ISNUMBER('Input-inköpta varor o tjänster'!T207),'Input-inköpta varor o tjänster'!T207,"-")</f>
        <v>-</v>
      </c>
      <c r="P198" s="78" t="str">
        <f>IF(ISNUMBER('Input-inköpta varor o tjänster'!U207),'Input-inköpta varor o tjänster'!U207,"-")</f>
        <v>-</v>
      </c>
      <c r="Q198" s="60" t="str">
        <f t="shared" si="36"/>
        <v>-</v>
      </c>
      <c r="R198" s="60" t="str">
        <f t="shared" si="36"/>
        <v>-</v>
      </c>
      <c r="S198" s="61" t="str">
        <f t="shared" si="36"/>
        <v>-</v>
      </c>
      <c r="T198" s="72" t="str">
        <f t="shared" si="35"/>
        <v>-</v>
      </c>
      <c r="U198" s="72" t="str">
        <f t="shared" si="35"/>
        <v>-</v>
      </c>
      <c r="V198" s="72" t="str">
        <f t="shared" si="35"/>
        <v>-</v>
      </c>
      <c r="W198" s="72">
        <f t="shared" si="32"/>
        <v>0</v>
      </c>
      <c r="X198" s="72" t="str">
        <f t="shared" si="37"/>
        <v>-</v>
      </c>
      <c r="Y198" s="72" t="str">
        <f t="shared" si="38"/>
        <v>-</v>
      </c>
      <c r="Z198" s="72" t="str">
        <f t="shared" si="39"/>
        <v>-</v>
      </c>
      <c r="AA198" s="72">
        <f t="shared" si="33"/>
        <v>0</v>
      </c>
      <c r="AB198" s="60" t="str">
        <f>IFERROR(INDEX('Listor_utökad spend'!D:D,MATCH(VALUE('Input-inköpta varor o tjänster'!E207),'Listor_utökad spend'!E:E,0)),0)</f>
        <v>5 Transporter</v>
      </c>
      <c r="AC198" s="60" t="str">
        <f>IFERROR(INDEX('Listor_utökad spend'!F:F,MATCH(('Input-inköpta varor o tjänster'!F207),'Listor_utökad spend'!G:G,0)),AB198)</f>
        <v>5.1 Drift av kollektivtrafik</v>
      </c>
      <c r="AD198" s="60" t="str">
        <f>IFERROR(INDEX('Listor_utökad spend'!H:H,MATCH(('Input-inköpta varor o tjänster'!G207),'Listor_utökad spend'!I:I,0)),AC198)</f>
        <v>5.1.2 Färdtjänst</v>
      </c>
      <c r="AE198" s="62"/>
      <c r="AF198"/>
    </row>
    <row r="199" spans="1:32" s="63" customFormat="1" ht="15.5" thickTop="1" thickBot="1">
      <c r="A199" t="str">
        <f t="shared" si="34"/>
        <v>InköpAvVarorInköptaprodukterochtjänster-utökadberäkning5.1.3Sjötrafik</v>
      </c>
      <c r="B199" t="s">
        <v>12</v>
      </c>
      <c r="C199" t="str">
        <f>'Input-inköpta varor o tjänster'!$J$11</f>
        <v>Inköpta produkter och tjänster - utökad beräkning</v>
      </c>
      <c r="D199" t="str">
        <f>'Input-inköpta varor o tjänster'!J208</f>
        <v>5.1.3 Sjötrafik</v>
      </c>
      <c r="E199" t="s">
        <v>516</v>
      </c>
      <c r="F199" s="77">
        <f>'Input-inköpta varor o tjänster'!K208</f>
        <v>0</v>
      </c>
      <c r="G199" s="77">
        <f>'Input-inköpta varor o tjänster'!L208</f>
        <v>0</v>
      </c>
      <c r="H199" s="77">
        <f>'Input-inköpta varor o tjänster'!M208</f>
        <v>0</v>
      </c>
      <c r="I199" s="77">
        <f>'Input-inköpta varor o tjänster'!N208</f>
        <v>0</v>
      </c>
      <c r="J199" s="77" t="str">
        <f>'Input-inköpta varor o tjänster'!O208</f>
        <v>kg CO2e/SEK</v>
      </c>
      <c r="K199" s="77">
        <f>'Input-inköpta varor o tjänster'!P208</f>
        <v>0</v>
      </c>
      <c r="L199" s="77">
        <f>'Input-inköpta varor o tjänster'!Q208</f>
        <v>0</v>
      </c>
      <c r="M199" s="78">
        <f>'Input-inköpta varor o tjänster'!R208</f>
        <v>5.6858684125981149E-2</v>
      </c>
      <c r="N199" s="78" t="str">
        <f>IF(ISNUMBER('Input-inköpta varor o tjänster'!S208),'Input-inköpta varor o tjänster'!S208,"-")</f>
        <v>-</v>
      </c>
      <c r="O199" s="78" t="str">
        <f>IF(ISNUMBER('Input-inköpta varor o tjänster'!T208),'Input-inköpta varor o tjänster'!T208,"-")</f>
        <v>-</v>
      </c>
      <c r="P199" s="78" t="str">
        <f>IF(ISNUMBER('Input-inköpta varor o tjänster'!U208),'Input-inköpta varor o tjänster'!U208,"-")</f>
        <v>-</v>
      </c>
      <c r="Q199" s="60" t="str">
        <f t="shared" si="36"/>
        <v>-</v>
      </c>
      <c r="R199" s="60" t="str">
        <f t="shared" si="36"/>
        <v>-</v>
      </c>
      <c r="S199" s="61" t="str">
        <f t="shared" si="36"/>
        <v>-</v>
      </c>
      <c r="T199" s="72" t="str">
        <f t="shared" si="35"/>
        <v>-</v>
      </c>
      <c r="U199" s="72" t="str">
        <f t="shared" si="35"/>
        <v>-</v>
      </c>
      <c r="V199" s="72" t="str">
        <f t="shared" si="35"/>
        <v>-</v>
      </c>
      <c r="W199" s="72">
        <f t="shared" si="32"/>
        <v>0</v>
      </c>
      <c r="X199" s="72" t="str">
        <f t="shared" si="37"/>
        <v>-</v>
      </c>
      <c r="Y199" s="72" t="str">
        <f t="shared" si="38"/>
        <v>-</v>
      </c>
      <c r="Z199" s="72" t="str">
        <f t="shared" si="39"/>
        <v>-</v>
      </c>
      <c r="AA199" s="72">
        <f t="shared" si="33"/>
        <v>0</v>
      </c>
      <c r="AB199" s="60" t="str">
        <f>IFERROR(INDEX('Listor_utökad spend'!D:D,MATCH(VALUE('Input-inköpta varor o tjänster'!E208),'Listor_utökad spend'!E:E,0)),0)</f>
        <v>5 Transporter</v>
      </c>
      <c r="AC199" s="60" t="str">
        <f>IFERROR(INDEX('Listor_utökad spend'!F:F,MATCH(('Input-inköpta varor o tjänster'!F208),'Listor_utökad spend'!G:G,0)),AB199)</f>
        <v>5.1 Drift av kollektivtrafik</v>
      </c>
      <c r="AD199" s="60" t="str">
        <f>IFERROR(INDEX('Listor_utökad spend'!H:H,MATCH(('Input-inköpta varor o tjänster'!G208),'Listor_utökad spend'!I:I,0)),AC199)</f>
        <v>5.1.3 Sjötrafik</v>
      </c>
      <c r="AE199" s="62"/>
      <c r="AF199"/>
    </row>
    <row r="200" spans="1:32" s="63" customFormat="1" ht="15.5" thickTop="1" thickBot="1">
      <c r="A200" t="str">
        <f t="shared" si="34"/>
        <v>InköpAvVarorInköptaprodukterochtjänster-utökadberäkning5.1.4Spårtrafik</v>
      </c>
      <c r="B200" t="s">
        <v>12</v>
      </c>
      <c r="C200" t="str">
        <f>'Input-inköpta varor o tjänster'!$J$11</f>
        <v>Inköpta produkter och tjänster - utökad beräkning</v>
      </c>
      <c r="D200" t="str">
        <f>'Input-inköpta varor o tjänster'!J209</f>
        <v>5.1.4 Spårtrafik</v>
      </c>
      <c r="E200" t="s">
        <v>516</v>
      </c>
      <c r="F200" s="77">
        <f>'Input-inköpta varor o tjänster'!K209</f>
        <v>0</v>
      </c>
      <c r="G200" s="77">
        <f>'Input-inköpta varor o tjänster'!L209</f>
        <v>0</v>
      </c>
      <c r="H200" s="77">
        <f>'Input-inköpta varor o tjänster'!M209</f>
        <v>0</v>
      </c>
      <c r="I200" s="77">
        <f>'Input-inköpta varor o tjänster'!N209</f>
        <v>0</v>
      </c>
      <c r="J200" s="77" t="str">
        <f>'Input-inköpta varor o tjänster'!O209</f>
        <v>kg CO2e/SEK</v>
      </c>
      <c r="K200" s="77">
        <f>'Input-inköpta varor o tjänster'!P209</f>
        <v>0</v>
      </c>
      <c r="L200" s="77">
        <f>'Input-inköpta varor o tjänster'!Q209</f>
        <v>0</v>
      </c>
      <c r="M200" s="78">
        <f>'Input-inköpta varor o tjänster'!R209</f>
        <v>1.3827897476384359E-2</v>
      </c>
      <c r="N200" s="78" t="str">
        <f>IF(ISNUMBER('Input-inköpta varor o tjänster'!S209),'Input-inköpta varor o tjänster'!S209,"-")</f>
        <v>-</v>
      </c>
      <c r="O200" s="78" t="str">
        <f>IF(ISNUMBER('Input-inköpta varor o tjänster'!T209),'Input-inköpta varor o tjänster'!T209,"-")</f>
        <v>-</v>
      </c>
      <c r="P200" s="78" t="str">
        <f>IF(ISNUMBER('Input-inköpta varor o tjänster'!U209),'Input-inköpta varor o tjänster'!U209,"-")</f>
        <v>-</v>
      </c>
      <c r="Q200" s="60" t="str">
        <f t="shared" si="36"/>
        <v>-</v>
      </c>
      <c r="R200" s="60" t="str">
        <f t="shared" si="36"/>
        <v>-</v>
      </c>
      <c r="S200" s="61" t="str">
        <f t="shared" si="36"/>
        <v>-</v>
      </c>
      <c r="T200" s="72" t="str">
        <f t="shared" si="35"/>
        <v>-</v>
      </c>
      <c r="U200" s="72" t="str">
        <f t="shared" si="35"/>
        <v>-</v>
      </c>
      <c r="V200" s="72" t="str">
        <f t="shared" si="35"/>
        <v>-</v>
      </c>
      <c r="W200" s="72">
        <f t="shared" ref="W200:W263" si="40">F200/10^6</f>
        <v>0</v>
      </c>
      <c r="X200" s="72" t="str">
        <f t="shared" si="37"/>
        <v>-</v>
      </c>
      <c r="Y200" s="72" t="str">
        <f t="shared" si="38"/>
        <v>-</v>
      </c>
      <c r="Z200" s="72" t="str">
        <f t="shared" si="39"/>
        <v>-</v>
      </c>
      <c r="AA200" s="72">
        <f t="shared" ref="AA200:AA263" si="41">IFERROR(SUM(X200:Z200),"-")</f>
        <v>0</v>
      </c>
      <c r="AB200" s="60" t="str">
        <f>IFERROR(INDEX('Listor_utökad spend'!D:D,MATCH(VALUE('Input-inköpta varor o tjänster'!E209),'Listor_utökad spend'!E:E,0)),0)</f>
        <v>5 Transporter</v>
      </c>
      <c r="AC200" s="60" t="str">
        <f>IFERROR(INDEX('Listor_utökad spend'!F:F,MATCH(('Input-inköpta varor o tjänster'!F209),'Listor_utökad spend'!G:G,0)),AB200)</f>
        <v>5.1 Drift av kollektivtrafik</v>
      </c>
      <c r="AD200" s="60" t="str">
        <f>IFERROR(INDEX('Listor_utökad spend'!H:H,MATCH(('Input-inköpta varor o tjänster'!G209),'Listor_utökad spend'!I:I,0)),AC200)</f>
        <v>5.1.4 Spårtrafik</v>
      </c>
      <c r="AE200" s="62"/>
      <c r="AF200"/>
    </row>
    <row r="201" spans="1:32" s="63" customFormat="1" ht="15.5" thickTop="1" thickBot="1">
      <c r="A201" t="str">
        <f t="shared" si="34"/>
        <v>InköpAvVarorInköptaprodukterochtjänster-utökadberäkning5.1.5Övrigtrafik</v>
      </c>
      <c r="B201" t="s">
        <v>12</v>
      </c>
      <c r="C201" t="str">
        <f>'Input-inköpta varor o tjänster'!$J$11</f>
        <v>Inköpta produkter och tjänster - utökad beräkning</v>
      </c>
      <c r="D201" t="str">
        <f>'Input-inköpta varor o tjänster'!J210</f>
        <v>5.1.5 Övrig trafik</v>
      </c>
      <c r="E201" t="s">
        <v>516</v>
      </c>
      <c r="F201" s="77">
        <f>'Input-inköpta varor o tjänster'!K210</f>
        <v>0</v>
      </c>
      <c r="G201" s="77">
        <f>'Input-inköpta varor o tjänster'!L210</f>
        <v>0</v>
      </c>
      <c r="H201" s="77">
        <f>'Input-inköpta varor o tjänster'!M210</f>
        <v>0</v>
      </c>
      <c r="I201" s="77">
        <f>'Input-inköpta varor o tjänster'!N210</f>
        <v>0</v>
      </c>
      <c r="J201" s="77" t="str">
        <f>'Input-inköpta varor o tjänster'!O210</f>
        <v>kg CO2e/SEK</v>
      </c>
      <c r="K201" s="77">
        <f>'Input-inköpta varor o tjänster'!P210</f>
        <v>0</v>
      </c>
      <c r="L201" s="77">
        <f>'Input-inköpta varor o tjänster'!Q210</f>
        <v>0</v>
      </c>
      <c r="M201" s="78">
        <f>'Input-inköpta varor o tjänster'!R210</f>
        <v>0.10044413173355865</v>
      </c>
      <c r="N201" s="78" t="str">
        <f>IF(ISNUMBER('Input-inköpta varor o tjänster'!S210),'Input-inköpta varor o tjänster'!S210,"-")</f>
        <v>-</v>
      </c>
      <c r="O201" s="78" t="str">
        <f>IF(ISNUMBER('Input-inköpta varor o tjänster'!T210),'Input-inköpta varor o tjänster'!T210,"-")</f>
        <v>-</v>
      </c>
      <c r="P201" s="78" t="str">
        <f>IF(ISNUMBER('Input-inköpta varor o tjänster'!U210),'Input-inköpta varor o tjänster'!U210,"-")</f>
        <v>-</v>
      </c>
      <c r="Q201" s="60" t="str">
        <f t="shared" si="36"/>
        <v>-</v>
      </c>
      <c r="R201" s="60" t="str">
        <f t="shared" si="36"/>
        <v>-</v>
      </c>
      <c r="S201" s="61" t="str">
        <f t="shared" si="36"/>
        <v>-</v>
      </c>
      <c r="T201" s="72" t="str">
        <f t="shared" si="35"/>
        <v>-</v>
      </c>
      <c r="U201" s="72" t="str">
        <f t="shared" si="35"/>
        <v>-</v>
      </c>
      <c r="V201" s="72" t="str">
        <f t="shared" si="35"/>
        <v>-</v>
      </c>
      <c r="W201" s="72">
        <f t="shared" si="40"/>
        <v>0</v>
      </c>
      <c r="X201" s="72" t="str">
        <f t="shared" si="37"/>
        <v>-</v>
      </c>
      <c r="Y201" s="72" t="str">
        <f t="shared" si="38"/>
        <v>-</v>
      </c>
      <c r="Z201" s="72" t="str">
        <f t="shared" si="39"/>
        <v>-</v>
      </c>
      <c r="AA201" s="72">
        <f t="shared" si="41"/>
        <v>0</v>
      </c>
      <c r="AB201" s="60" t="str">
        <f>IFERROR(INDEX('Listor_utökad spend'!D:D,MATCH(VALUE('Input-inköpta varor o tjänster'!E210),'Listor_utökad spend'!E:E,0)),0)</f>
        <v>5 Transporter</v>
      </c>
      <c r="AC201" s="60" t="str">
        <f>IFERROR(INDEX('Listor_utökad spend'!F:F,MATCH(('Input-inköpta varor o tjänster'!F210),'Listor_utökad spend'!G:G,0)),AB201)</f>
        <v>5.1 Drift av kollektivtrafik</v>
      </c>
      <c r="AD201" s="60" t="str">
        <f>IFERROR(INDEX('Listor_utökad spend'!H:H,MATCH(('Input-inköpta varor o tjänster'!G210),'Listor_utökad spend'!I:I,0)),AC201)</f>
        <v>5.1.5 Övrig trafik</v>
      </c>
      <c r="AE201" s="62"/>
      <c r="AF201"/>
    </row>
    <row r="202" spans="1:32" s="63" customFormat="1" ht="15.5" thickTop="1" thickBot="1">
      <c r="A202" t="str">
        <f t="shared" si="34"/>
        <v>InköpAvVarorInköptaprodukterochtjänster-utökadberäkning5.1.99ÖvrigutrustningochTjänster</v>
      </c>
      <c r="B202" t="s">
        <v>12</v>
      </c>
      <c r="C202" t="str">
        <f>'Input-inköpta varor o tjänster'!$J$11</f>
        <v>Inköpta produkter och tjänster - utökad beräkning</v>
      </c>
      <c r="D202" t="str">
        <f>'Input-inköpta varor o tjänster'!J211</f>
        <v>5.1.99 Övrig utrustning och Tjänster</v>
      </c>
      <c r="E202" t="s">
        <v>516</v>
      </c>
      <c r="F202" s="77">
        <f>'Input-inköpta varor o tjänster'!K211</f>
        <v>0</v>
      </c>
      <c r="G202" s="77">
        <f>'Input-inköpta varor o tjänster'!L211</f>
        <v>0</v>
      </c>
      <c r="H202" s="77">
        <f>'Input-inköpta varor o tjänster'!M211</f>
        <v>0</v>
      </c>
      <c r="I202" s="77">
        <f>'Input-inköpta varor o tjänster'!N211</f>
        <v>0</v>
      </c>
      <c r="J202" s="77" t="str">
        <f>'Input-inköpta varor o tjänster'!O211</f>
        <v>kg CO2e/SEK</v>
      </c>
      <c r="K202" s="77">
        <f>'Input-inköpta varor o tjänster'!P211</f>
        <v>0</v>
      </c>
      <c r="L202" s="77">
        <f>'Input-inköpta varor o tjänster'!Q211</f>
        <v>0</v>
      </c>
      <c r="M202" s="78">
        <f>'Input-inköpta varor o tjänster'!R211</f>
        <v>2.5693595109993309E-2</v>
      </c>
      <c r="N202" s="78" t="str">
        <f>IF(ISNUMBER('Input-inköpta varor o tjänster'!S211),'Input-inköpta varor o tjänster'!S211,"-")</f>
        <v>-</v>
      </c>
      <c r="O202" s="78" t="str">
        <f>IF(ISNUMBER('Input-inköpta varor o tjänster'!T211),'Input-inköpta varor o tjänster'!T211,"-")</f>
        <v>-</v>
      </c>
      <c r="P202" s="78" t="str">
        <f>IF(ISNUMBER('Input-inköpta varor o tjänster'!U211),'Input-inköpta varor o tjänster'!U211,"-")</f>
        <v>-</v>
      </c>
      <c r="Q202" s="60" t="str">
        <f t="shared" si="36"/>
        <v>-</v>
      </c>
      <c r="R202" s="60" t="str">
        <f t="shared" si="36"/>
        <v>-</v>
      </c>
      <c r="S202" s="61" t="str">
        <f t="shared" si="36"/>
        <v>-</v>
      </c>
      <c r="T202" s="72" t="str">
        <f t="shared" si="35"/>
        <v>-</v>
      </c>
      <c r="U202" s="72" t="str">
        <f t="shared" si="35"/>
        <v>-</v>
      </c>
      <c r="V202" s="72" t="str">
        <f t="shared" si="35"/>
        <v>-</v>
      </c>
      <c r="W202" s="72">
        <f t="shared" si="40"/>
        <v>0</v>
      </c>
      <c r="X202" s="72" t="str">
        <f t="shared" si="37"/>
        <v>-</v>
      </c>
      <c r="Y202" s="72" t="str">
        <f t="shared" si="38"/>
        <v>-</v>
      </c>
      <c r="Z202" s="72" t="str">
        <f t="shared" si="39"/>
        <v>-</v>
      </c>
      <c r="AA202" s="72">
        <f t="shared" si="41"/>
        <v>0</v>
      </c>
      <c r="AB202" s="60" t="str">
        <f>IFERROR(INDEX('Listor_utökad spend'!D:D,MATCH(VALUE('Input-inköpta varor o tjänster'!E211),'Listor_utökad spend'!E:E,0)),0)</f>
        <v>5 Transporter</v>
      </c>
      <c r="AC202" s="60" t="str">
        <f>IFERROR(INDEX('Listor_utökad spend'!F:F,MATCH(('Input-inköpta varor o tjänster'!F211),'Listor_utökad spend'!G:G,0)),AB202)</f>
        <v>5.1 Drift av kollektivtrafik</v>
      </c>
      <c r="AD202" s="60" t="str">
        <f>IFERROR(INDEX('Listor_utökad spend'!H:H,MATCH(('Input-inköpta varor o tjänster'!G211),'Listor_utökad spend'!I:I,0)),AC202)</f>
        <v>5.1.99. Övrig utrustning och Tjänster</v>
      </c>
      <c r="AE202" s="62"/>
      <c r="AF202"/>
    </row>
    <row r="203" spans="1:32" s="63" customFormat="1" ht="15.5" thickTop="1" thickBot="1">
      <c r="A203" t="str">
        <f t="shared" si="34"/>
        <v>InköpAvVarorInköptaprodukterochtjänster-utökadberäkning5.2Logistikochtransport</v>
      </c>
      <c r="B203" t="s">
        <v>12</v>
      </c>
      <c r="C203" t="str">
        <f>'Input-inköpta varor o tjänster'!$J$11</f>
        <v>Inköpta produkter och tjänster - utökad beräkning</v>
      </c>
      <c r="D203" t="str">
        <f>'Input-inköpta varor o tjänster'!J212</f>
        <v>5.2 Logistik och transport</v>
      </c>
      <c r="E203" t="s">
        <v>516</v>
      </c>
      <c r="F203" s="77">
        <f>'Input-inköpta varor o tjänster'!K212</f>
        <v>0</v>
      </c>
      <c r="G203" s="77">
        <f>'Input-inköpta varor o tjänster'!L212</f>
        <v>0</v>
      </c>
      <c r="H203" s="77">
        <f>'Input-inköpta varor o tjänster'!M212</f>
        <v>0</v>
      </c>
      <c r="I203" s="77">
        <f>'Input-inköpta varor o tjänster'!N212</f>
        <v>0</v>
      </c>
      <c r="J203" s="77" t="str">
        <f>'Input-inköpta varor o tjänster'!O212</f>
        <v>kg CO2e/SEK</v>
      </c>
      <c r="K203" s="77">
        <f>'Input-inköpta varor o tjänster'!P212</f>
        <v>0</v>
      </c>
      <c r="L203" s="77">
        <f>'Input-inköpta varor o tjänster'!Q212</f>
        <v>0</v>
      </c>
      <c r="M203" s="78">
        <f>'Input-inköpta varor o tjänster'!R212</f>
        <v>2.5174274500693948E-2</v>
      </c>
      <c r="N203" s="78" t="str">
        <f>IF(ISNUMBER('Input-inköpta varor o tjänster'!S212),'Input-inköpta varor o tjänster'!S212,"-")</f>
        <v>-</v>
      </c>
      <c r="O203" s="78" t="str">
        <f>IF(ISNUMBER('Input-inköpta varor o tjänster'!T212),'Input-inköpta varor o tjänster'!T212,"-")</f>
        <v>-</v>
      </c>
      <c r="P203" s="78" t="str">
        <f>IF(ISNUMBER('Input-inköpta varor o tjänster'!U212),'Input-inköpta varor o tjänster'!U212,"-")</f>
        <v>-</v>
      </c>
      <c r="Q203" s="60" t="str">
        <f t="shared" si="36"/>
        <v>-</v>
      </c>
      <c r="R203" s="60" t="str">
        <f t="shared" si="36"/>
        <v>-</v>
      </c>
      <c r="S203" s="61" t="str">
        <f t="shared" si="36"/>
        <v>-</v>
      </c>
      <c r="T203" s="72" t="str">
        <f t="shared" si="35"/>
        <v>-</v>
      </c>
      <c r="U203" s="72" t="str">
        <f t="shared" si="35"/>
        <v>-</v>
      </c>
      <c r="V203" s="72" t="str">
        <f t="shared" si="35"/>
        <v>-</v>
      </c>
      <c r="W203" s="72">
        <f t="shared" si="40"/>
        <v>0</v>
      </c>
      <c r="X203" s="72" t="str">
        <f t="shared" si="37"/>
        <v>-</v>
      </c>
      <c r="Y203" s="72" t="str">
        <f t="shared" si="38"/>
        <v>-</v>
      </c>
      <c r="Z203" s="72" t="str">
        <f t="shared" si="39"/>
        <v>-</v>
      </c>
      <c r="AA203" s="72">
        <f t="shared" si="41"/>
        <v>0</v>
      </c>
      <c r="AB203" s="60" t="str">
        <f>IFERROR(INDEX('Listor_utökad spend'!D:D,MATCH(VALUE('Input-inköpta varor o tjänster'!E212),'Listor_utökad spend'!E:E,0)),0)</f>
        <v>5 Transporter</v>
      </c>
      <c r="AC203" s="60" t="str">
        <f>IFERROR(INDEX('Listor_utökad spend'!F:F,MATCH(('Input-inköpta varor o tjänster'!F212),'Listor_utökad spend'!G:G,0)),AB203)</f>
        <v>5.2 Logistik och transport</v>
      </c>
      <c r="AD203" s="60" t="str">
        <f>IFERROR(INDEX('Listor_utökad spend'!H:H,MATCH(('Input-inköpta varor o tjänster'!G212),'Listor_utökad spend'!I:I,0)),AC203)</f>
        <v>5.2 Logistik och transport</v>
      </c>
      <c r="AE203" s="62"/>
      <c r="AF203"/>
    </row>
    <row r="204" spans="1:32" s="63" customFormat="1" ht="15.5" thickTop="1" thickBot="1">
      <c r="A204" t="str">
        <f t="shared" si="34"/>
        <v>InköpAvVarorInköptaprodukterochtjänster-utökadberäkning5.2.1Budochsmåtransport</v>
      </c>
      <c r="B204" t="s">
        <v>12</v>
      </c>
      <c r="C204" t="str">
        <f>'Input-inköpta varor o tjänster'!$J$11</f>
        <v>Inköpta produkter och tjänster - utökad beräkning</v>
      </c>
      <c r="D204" t="str">
        <f>'Input-inköpta varor o tjänster'!J213</f>
        <v>5.2.1 Bud och småtransport</v>
      </c>
      <c r="E204" t="s">
        <v>516</v>
      </c>
      <c r="F204" s="77">
        <f>'Input-inköpta varor o tjänster'!K213</f>
        <v>0</v>
      </c>
      <c r="G204" s="77">
        <f>'Input-inköpta varor o tjänster'!L213</f>
        <v>0</v>
      </c>
      <c r="H204" s="77">
        <f>'Input-inköpta varor o tjänster'!M213</f>
        <v>0</v>
      </c>
      <c r="I204" s="77">
        <f>'Input-inköpta varor o tjänster'!N213</f>
        <v>0</v>
      </c>
      <c r="J204" s="77" t="str">
        <f>'Input-inköpta varor o tjänster'!O213</f>
        <v>kg CO2e/SEK</v>
      </c>
      <c r="K204" s="77">
        <f>'Input-inköpta varor o tjänster'!P213</f>
        <v>0</v>
      </c>
      <c r="L204" s="77">
        <f>'Input-inköpta varor o tjänster'!Q213</f>
        <v>0</v>
      </c>
      <c r="M204" s="78">
        <f>'Input-inköpta varor o tjänster'!R213</f>
        <v>1.0161361378764661E-2</v>
      </c>
      <c r="N204" s="78" t="str">
        <f>IF(ISNUMBER('Input-inköpta varor o tjänster'!S213),'Input-inköpta varor o tjänster'!S213,"-")</f>
        <v>-</v>
      </c>
      <c r="O204" s="78" t="str">
        <f>IF(ISNUMBER('Input-inköpta varor o tjänster'!T213),'Input-inköpta varor o tjänster'!T213,"-")</f>
        <v>-</v>
      </c>
      <c r="P204" s="78" t="str">
        <f>IF(ISNUMBER('Input-inköpta varor o tjänster'!U213),'Input-inköpta varor o tjänster'!U213,"-")</f>
        <v>-</v>
      </c>
      <c r="Q204" s="60" t="str">
        <f t="shared" si="36"/>
        <v>-</v>
      </c>
      <c r="R204" s="60" t="str">
        <f t="shared" si="36"/>
        <v>-</v>
      </c>
      <c r="S204" s="61" t="str">
        <f t="shared" si="36"/>
        <v>-</v>
      </c>
      <c r="T204" s="72" t="str">
        <f t="shared" si="35"/>
        <v>-</v>
      </c>
      <c r="U204" s="72" t="str">
        <f t="shared" si="35"/>
        <v>-</v>
      </c>
      <c r="V204" s="72" t="str">
        <f t="shared" si="35"/>
        <v>-</v>
      </c>
      <c r="W204" s="72">
        <f t="shared" si="40"/>
        <v>0</v>
      </c>
      <c r="X204" s="72" t="str">
        <f t="shared" si="37"/>
        <v>-</v>
      </c>
      <c r="Y204" s="72" t="str">
        <f t="shared" si="38"/>
        <v>-</v>
      </c>
      <c r="Z204" s="72" t="str">
        <f t="shared" si="39"/>
        <v>-</v>
      </c>
      <c r="AA204" s="72">
        <f t="shared" si="41"/>
        <v>0</v>
      </c>
      <c r="AB204" s="60" t="str">
        <f>IFERROR(INDEX('Listor_utökad spend'!D:D,MATCH(VALUE('Input-inköpta varor o tjänster'!E213),'Listor_utökad spend'!E:E,0)),0)</f>
        <v>5 Transporter</v>
      </c>
      <c r="AC204" s="60" t="str">
        <f>IFERROR(INDEX('Listor_utökad spend'!F:F,MATCH(('Input-inköpta varor o tjänster'!F213),'Listor_utökad spend'!G:G,0)),AB204)</f>
        <v>5.2 Logistik och transport</v>
      </c>
      <c r="AD204" s="60" t="str">
        <f>IFERROR(INDEX('Listor_utökad spend'!H:H,MATCH(('Input-inköpta varor o tjänster'!G213),'Listor_utökad spend'!I:I,0)),AC204)</f>
        <v>5.2.1. Bud och småtransport</v>
      </c>
      <c r="AE204" s="62"/>
      <c r="AF204"/>
    </row>
    <row r="205" spans="1:32" s="63" customFormat="1" ht="15.5" thickTop="1" thickBot="1">
      <c r="A205" t="str">
        <f t="shared" si="34"/>
        <v>InköpAvVarorInköptaprodukterochtjänster-utökadberäkning5.2.2Flygfrakt</v>
      </c>
      <c r="B205" t="s">
        <v>12</v>
      </c>
      <c r="C205" t="str">
        <f>'Input-inköpta varor o tjänster'!$J$11</f>
        <v>Inköpta produkter och tjänster - utökad beräkning</v>
      </c>
      <c r="D205" t="str">
        <f>'Input-inköpta varor o tjänster'!J214</f>
        <v>5.2.2 Flygfrakt</v>
      </c>
      <c r="E205" t="s">
        <v>516</v>
      </c>
      <c r="F205" s="77">
        <f>'Input-inköpta varor o tjänster'!K214</f>
        <v>0</v>
      </c>
      <c r="G205" s="77">
        <f>'Input-inköpta varor o tjänster'!L214</f>
        <v>0</v>
      </c>
      <c r="H205" s="77">
        <f>'Input-inköpta varor o tjänster'!M214</f>
        <v>0</v>
      </c>
      <c r="I205" s="77">
        <f>'Input-inköpta varor o tjänster'!N214</f>
        <v>0</v>
      </c>
      <c r="J205" s="77" t="str">
        <f>'Input-inköpta varor o tjänster'!O214</f>
        <v>kg CO2e/SEK</v>
      </c>
      <c r="K205" s="77">
        <f>'Input-inköpta varor o tjänster'!P214</f>
        <v>0</v>
      </c>
      <c r="L205" s="77">
        <f>'Input-inköpta varor o tjänster'!Q214</f>
        <v>0</v>
      </c>
      <c r="M205" s="78">
        <f>'Input-inköpta varor o tjänster'!R214</f>
        <v>0.10044413173355865</v>
      </c>
      <c r="N205" s="78" t="str">
        <f>IF(ISNUMBER('Input-inköpta varor o tjänster'!S214),'Input-inköpta varor o tjänster'!S214,"-")</f>
        <v>-</v>
      </c>
      <c r="O205" s="78" t="str">
        <f>IF(ISNUMBER('Input-inköpta varor o tjänster'!T214),'Input-inköpta varor o tjänster'!T214,"-")</f>
        <v>-</v>
      </c>
      <c r="P205" s="78" t="str">
        <f>IF(ISNUMBER('Input-inköpta varor o tjänster'!U214),'Input-inköpta varor o tjänster'!U214,"-")</f>
        <v>-</v>
      </c>
      <c r="Q205" s="60" t="str">
        <f t="shared" si="36"/>
        <v>-</v>
      </c>
      <c r="R205" s="60" t="str">
        <f t="shared" si="36"/>
        <v>-</v>
      </c>
      <c r="S205" s="61" t="str">
        <f t="shared" si="36"/>
        <v>-</v>
      </c>
      <c r="T205" s="72" t="str">
        <f t="shared" si="35"/>
        <v>-</v>
      </c>
      <c r="U205" s="72" t="str">
        <f t="shared" si="35"/>
        <v>-</v>
      </c>
      <c r="V205" s="72" t="str">
        <f t="shared" si="35"/>
        <v>-</v>
      </c>
      <c r="W205" s="72">
        <f t="shared" si="40"/>
        <v>0</v>
      </c>
      <c r="X205" s="72" t="str">
        <f t="shared" si="37"/>
        <v>-</v>
      </c>
      <c r="Y205" s="72" t="str">
        <f t="shared" si="38"/>
        <v>-</v>
      </c>
      <c r="Z205" s="72" t="str">
        <f t="shared" si="39"/>
        <v>-</v>
      </c>
      <c r="AA205" s="72">
        <f t="shared" si="41"/>
        <v>0</v>
      </c>
      <c r="AB205" s="60" t="str">
        <f>IFERROR(INDEX('Listor_utökad spend'!D:D,MATCH(VALUE('Input-inköpta varor o tjänster'!E214),'Listor_utökad spend'!E:E,0)),0)</f>
        <v>5 Transporter</v>
      </c>
      <c r="AC205" s="60" t="str">
        <f>IFERROR(INDEX('Listor_utökad spend'!F:F,MATCH(('Input-inköpta varor o tjänster'!F214),'Listor_utökad spend'!G:G,0)),AB205)</f>
        <v>5.2 Logistik och transport</v>
      </c>
      <c r="AD205" s="60" t="str">
        <f>IFERROR(INDEX('Listor_utökad spend'!H:H,MATCH(('Input-inköpta varor o tjänster'!G214),'Listor_utökad spend'!I:I,0)),AC205)</f>
        <v>5.2.2. Flygfrakt</v>
      </c>
      <c r="AE205" s="62"/>
      <c r="AF205"/>
    </row>
    <row r="206" spans="1:32" s="63" customFormat="1" ht="15.5" thickTop="1" thickBot="1">
      <c r="A206" t="str">
        <f t="shared" si="34"/>
        <v>InköpAvVarorInköptaprodukterochtjänster-utökadberäkning5.2.3Lager-ochlogistiktjänster,3PL</v>
      </c>
      <c r="B206" t="s">
        <v>12</v>
      </c>
      <c r="C206" t="str">
        <f>'Input-inköpta varor o tjänster'!$J$11</f>
        <v>Inköpta produkter och tjänster - utökad beräkning</v>
      </c>
      <c r="D206" t="str">
        <f>'Input-inköpta varor o tjänster'!J215</f>
        <v>5.2.3 Lager- och logistiktjänster, 3PL</v>
      </c>
      <c r="E206" t="s">
        <v>516</v>
      </c>
      <c r="F206" s="77">
        <f>'Input-inköpta varor o tjänster'!K215</f>
        <v>0</v>
      </c>
      <c r="G206" s="77">
        <f>'Input-inköpta varor o tjänster'!L215</f>
        <v>0</v>
      </c>
      <c r="H206" s="77">
        <f>'Input-inköpta varor o tjänster'!M215</f>
        <v>0</v>
      </c>
      <c r="I206" s="77">
        <f>'Input-inköpta varor o tjänster'!N215</f>
        <v>0</v>
      </c>
      <c r="J206" s="77" t="str">
        <f>'Input-inköpta varor o tjänster'!O215</f>
        <v>kg CO2e/SEK</v>
      </c>
      <c r="K206" s="77">
        <f>'Input-inköpta varor o tjänster'!P215</f>
        <v>0</v>
      </c>
      <c r="L206" s="77">
        <f>'Input-inköpta varor o tjänster'!Q215</f>
        <v>0</v>
      </c>
      <c r="M206" s="78">
        <f>'Input-inköpta varor o tjänster'!R215</f>
        <v>6.7858360793684736E-3</v>
      </c>
      <c r="N206" s="78" t="str">
        <f>IF(ISNUMBER('Input-inköpta varor o tjänster'!S215),'Input-inköpta varor o tjänster'!S215,"-")</f>
        <v>-</v>
      </c>
      <c r="O206" s="78" t="str">
        <f>IF(ISNUMBER('Input-inköpta varor o tjänster'!T215),'Input-inköpta varor o tjänster'!T215,"-")</f>
        <v>-</v>
      </c>
      <c r="P206" s="78" t="str">
        <f>IF(ISNUMBER('Input-inköpta varor o tjänster'!U215),'Input-inköpta varor o tjänster'!U215,"-")</f>
        <v>-</v>
      </c>
      <c r="Q206" s="60" t="str">
        <f t="shared" si="36"/>
        <v>-</v>
      </c>
      <c r="R206" s="60" t="str">
        <f t="shared" si="36"/>
        <v>-</v>
      </c>
      <c r="S206" s="61" t="str">
        <f t="shared" si="36"/>
        <v>-</v>
      </c>
      <c r="T206" s="72" t="str">
        <f t="shared" si="35"/>
        <v>-</v>
      </c>
      <c r="U206" s="72" t="str">
        <f t="shared" si="35"/>
        <v>-</v>
      </c>
      <c r="V206" s="72" t="str">
        <f t="shared" si="35"/>
        <v>-</v>
      </c>
      <c r="W206" s="72">
        <f t="shared" si="40"/>
        <v>0</v>
      </c>
      <c r="X206" s="72" t="str">
        <f t="shared" si="37"/>
        <v>-</v>
      </c>
      <c r="Y206" s="72" t="str">
        <f t="shared" si="38"/>
        <v>-</v>
      </c>
      <c r="Z206" s="72" t="str">
        <f t="shared" si="39"/>
        <v>-</v>
      </c>
      <c r="AA206" s="72">
        <f t="shared" si="41"/>
        <v>0</v>
      </c>
      <c r="AB206" s="60" t="str">
        <f>IFERROR(INDEX('Listor_utökad spend'!D:D,MATCH(VALUE('Input-inköpta varor o tjänster'!E215),'Listor_utökad spend'!E:E,0)),0)</f>
        <v>5 Transporter</v>
      </c>
      <c r="AC206" s="60" t="str">
        <f>IFERROR(INDEX('Listor_utökad spend'!F:F,MATCH(('Input-inköpta varor o tjänster'!F215),'Listor_utökad spend'!G:G,0)),AB206)</f>
        <v>5.2 Logistik och transport</v>
      </c>
      <c r="AD206" s="60" t="str">
        <f>IFERROR(INDEX('Listor_utökad spend'!H:H,MATCH(('Input-inköpta varor o tjänster'!G215),'Listor_utökad spend'!I:I,0)),AC206)</f>
        <v>5.2.3. Lager- och logistiktjänster, 3PL</v>
      </c>
      <c r="AE206" s="62"/>
      <c r="AF206"/>
    </row>
    <row r="207" spans="1:32" s="63" customFormat="1" ht="15.5" thickTop="1" thickBot="1">
      <c r="A207" t="str">
        <f t="shared" si="34"/>
        <v>InköpAvVarorInköptaprodukterochtjänster-utökadberäkning5.2.4Lagerspecifikutrustning</v>
      </c>
      <c r="B207" t="s">
        <v>12</v>
      </c>
      <c r="C207" t="str">
        <f>'Input-inköpta varor o tjänster'!$J$11</f>
        <v>Inköpta produkter och tjänster - utökad beräkning</v>
      </c>
      <c r="D207" t="str">
        <f>'Input-inköpta varor o tjänster'!J216</f>
        <v>5.2.4 Lagerspecifik utrustning</v>
      </c>
      <c r="E207" t="s">
        <v>516</v>
      </c>
      <c r="F207" s="77">
        <f>'Input-inköpta varor o tjänster'!K216</f>
        <v>0</v>
      </c>
      <c r="G207" s="77">
        <f>'Input-inköpta varor o tjänster'!L216</f>
        <v>0</v>
      </c>
      <c r="H207" s="77">
        <f>'Input-inköpta varor o tjänster'!M216</f>
        <v>0</v>
      </c>
      <c r="I207" s="77">
        <f>'Input-inköpta varor o tjänster'!N216</f>
        <v>0</v>
      </c>
      <c r="J207" s="77" t="str">
        <f>'Input-inköpta varor o tjänster'!O216</f>
        <v>kg CO2e/SEK</v>
      </c>
      <c r="K207" s="77">
        <f>'Input-inköpta varor o tjänster'!P216</f>
        <v>0</v>
      </c>
      <c r="L207" s="77">
        <f>'Input-inköpta varor o tjänster'!Q216</f>
        <v>0</v>
      </c>
      <c r="M207" s="78">
        <f>'Input-inköpta varor o tjänster'!R216</f>
        <v>4.9583624339332479E-2</v>
      </c>
      <c r="N207" s="78" t="str">
        <f>IF(ISNUMBER('Input-inköpta varor o tjänster'!S216),'Input-inköpta varor o tjänster'!S216,"-")</f>
        <v>-</v>
      </c>
      <c r="O207" s="78" t="str">
        <f>IF(ISNUMBER('Input-inköpta varor o tjänster'!T216),'Input-inköpta varor o tjänster'!T216,"-")</f>
        <v>-</v>
      </c>
      <c r="P207" s="78" t="str">
        <f>IF(ISNUMBER('Input-inköpta varor o tjänster'!U216),'Input-inköpta varor o tjänster'!U216,"-")</f>
        <v>-</v>
      </c>
      <c r="Q207" s="60" t="str">
        <f t="shared" si="36"/>
        <v>-</v>
      </c>
      <c r="R207" s="60" t="str">
        <f t="shared" si="36"/>
        <v>-</v>
      </c>
      <c r="S207" s="61" t="str">
        <f t="shared" si="36"/>
        <v>-</v>
      </c>
      <c r="T207" s="72" t="str">
        <f t="shared" si="35"/>
        <v>-</v>
      </c>
      <c r="U207" s="72" t="str">
        <f t="shared" si="35"/>
        <v>-</v>
      </c>
      <c r="V207" s="72" t="str">
        <f t="shared" si="35"/>
        <v>-</v>
      </c>
      <c r="W207" s="72">
        <f t="shared" si="40"/>
        <v>0</v>
      </c>
      <c r="X207" s="72" t="str">
        <f t="shared" si="37"/>
        <v>-</v>
      </c>
      <c r="Y207" s="72" t="str">
        <f t="shared" si="38"/>
        <v>-</v>
      </c>
      <c r="Z207" s="72" t="str">
        <f t="shared" si="39"/>
        <v>-</v>
      </c>
      <c r="AA207" s="72">
        <f t="shared" si="41"/>
        <v>0</v>
      </c>
      <c r="AB207" s="60" t="str">
        <f>IFERROR(INDEX('Listor_utökad spend'!D:D,MATCH(VALUE('Input-inköpta varor o tjänster'!E216),'Listor_utökad spend'!E:E,0)),0)</f>
        <v>5 Transporter</v>
      </c>
      <c r="AC207" s="60" t="str">
        <f>IFERROR(INDEX('Listor_utökad spend'!F:F,MATCH(('Input-inköpta varor o tjänster'!F216),'Listor_utökad spend'!G:G,0)),AB207)</f>
        <v>5.2 Logistik och transport</v>
      </c>
      <c r="AD207" s="60" t="str">
        <f>IFERROR(INDEX('Listor_utökad spend'!H:H,MATCH(('Input-inköpta varor o tjänster'!G216),'Listor_utökad spend'!I:I,0)),AC207)</f>
        <v>5.2.4. Lagerspecifik utrustning</v>
      </c>
      <c r="AE207" s="62"/>
      <c r="AF207"/>
    </row>
    <row r="208" spans="1:32" s="63" customFormat="1" ht="15.5" thickTop="1" thickBot="1">
      <c r="A208" t="str">
        <f t="shared" si="34"/>
        <v>InköpAvVarorInköptaprodukterochtjänster-utökadberäkning5.2.5Tullkostnader</v>
      </c>
      <c r="B208" t="s">
        <v>12</v>
      </c>
      <c r="C208" t="str">
        <f>'Input-inköpta varor o tjänster'!$J$11</f>
        <v>Inköpta produkter och tjänster - utökad beräkning</v>
      </c>
      <c r="D208" t="str">
        <f>'Input-inköpta varor o tjänster'!J217</f>
        <v>5.2.5 Tullkostnader</v>
      </c>
      <c r="E208" t="s">
        <v>516</v>
      </c>
      <c r="F208" s="77">
        <f>'Input-inköpta varor o tjänster'!K217</f>
        <v>0</v>
      </c>
      <c r="G208" s="77">
        <f>'Input-inköpta varor o tjänster'!L217</f>
        <v>0</v>
      </c>
      <c r="H208" s="77">
        <f>'Input-inköpta varor o tjänster'!M217</f>
        <v>0</v>
      </c>
      <c r="I208" s="77">
        <f>'Input-inköpta varor o tjänster'!N217</f>
        <v>0</v>
      </c>
      <c r="J208" s="77" t="str">
        <f>'Input-inköpta varor o tjänster'!O217</f>
        <v>kg CO2e/SEK</v>
      </c>
      <c r="K208" s="77">
        <f>'Input-inköpta varor o tjänster'!P217</f>
        <v>0</v>
      </c>
      <c r="L208" s="77">
        <f>'Input-inköpta varor o tjänster'!Q217</f>
        <v>0</v>
      </c>
      <c r="M208" s="78">
        <f>'Input-inköpta varor o tjänster'!R217</f>
        <v>3.935158338233353E-3</v>
      </c>
      <c r="N208" s="78" t="str">
        <f>IF(ISNUMBER('Input-inköpta varor o tjänster'!S217),'Input-inköpta varor o tjänster'!S217,"-")</f>
        <v>-</v>
      </c>
      <c r="O208" s="78" t="str">
        <f>IF(ISNUMBER('Input-inköpta varor o tjänster'!T217),'Input-inköpta varor o tjänster'!T217,"-")</f>
        <v>-</v>
      </c>
      <c r="P208" s="78" t="str">
        <f>IF(ISNUMBER('Input-inköpta varor o tjänster'!U217),'Input-inköpta varor o tjänster'!U217,"-")</f>
        <v>-</v>
      </c>
      <c r="Q208" s="60" t="str">
        <f t="shared" si="36"/>
        <v>-</v>
      </c>
      <c r="R208" s="60" t="str">
        <f t="shared" si="36"/>
        <v>-</v>
      </c>
      <c r="S208" s="61" t="str">
        <f t="shared" si="36"/>
        <v>-</v>
      </c>
      <c r="T208" s="72" t="str">
        <f t="shared" si="35"/>
        <v>-</v>
      </c>
      <c r="U208" s="72" t="str">
        <f t="shared" si="35"/>
        <v>-</v>
      </c>
      <c r="V208" s="72" t="str">
        <f t="shared" si="35"/>
        <v>-</v>
      </c>
      <c r="W208" s="72">
        <f t="shared" si="40"/>
        <v>0</v>
      </c>
      <c r="X208" s="72" t="str">
        <f t="shared" si="37"/>
        <v>-</v>
      </c>
      <c r="Y208" s="72" t="str">
        <f t="shared" si="38"/>
        <v>-</v>
      </c>
      <c r="Z208" s="72" t="str">
        <f t="shared" si="39"/>
        <v>-</v>
      </c>
      <c r="AA208" s="72">
        <f t="shared" si="41"/>
        <v>0</v>
      </c>
      <c r="AB208" s="60" t="str">
        <f>IFERROR(INDEX('Listor_utökad spend'!D:D,MATCH(VALUE('Input-inköpta varor o tjänster'!E217),'Listor_utökad spend'!E:E,0)),0)</f>
        <v>5 Transporter</v>
      </c>
      <c r="AC208" s="60" t="str">
        <f>IFERROR(INDEX('Listor_utökad spend'!F:F,MATCH(('Input-inköpta varor o tjänster'!F217),'Listor_utökad spend'!G:G,0)),AB208)</f>
        <v>5.2 Logistik och transport</v>
      </c>
      <c r="AD208" s="60" t="str">
        <f>IFERROR(INDEX('Listor_utökad spend'!H:H,MATCH(('Input-inköpta varor o tjänster'!G217),'Listor_utökad spend'!I:I,0)),AC208)</f>
        <v>5.2.5. Tullkostnader</v>
      </c>
      <c r="AE208" s="62"/>
      <c r="AF208"/>
    </row>
    <row r="209" spans="1:32" s="63" customFormat="1" ht="15.5" thickTop="1" thickBot="1">
      <c r="A209" t="str">
        <f t="shared" si="34"/>
        <v>InköpAvVarorInköptaprodukterochtjänster-utökadberäkning5.2.6Varutransporter</v>
      </c>
      <c r="B209" t="s">
        <v>12</v>
      </c>
      <c r="C209" t="str">
        <f>'Input-inköpta varor o tjänster'!$J$11</f>
        <v>Inköpta produkter och tjänster - utökad beräkning</v>
      </c>
      <c r="D209" t="str">
        <f>'Input-inköpta varor o tjänster'!J218</f>
        <v>5.2.6 Varutransporter</v>
      </c>
      <c r="E209" t="s">
        <v>516</v>
      </c>
      <c r="F209" s="77">
        <f>'Input-inköpta varor o tjänster'!K218</f>
        <v>0</v>
      </c>
      <c r="G209" s="77">
        <f>'Input-inköpta varor o tjänster'!L218</f>
        <v>0</v>
      </c>
      <c r="H209" s="77">
        <f>'Input-inköpta varor o tjänster'!M218</f>
        <v>0</v>
      </c>
      <c r="I209" s="77">
        <f>'Input-inköpta varor o tjänster'!N218</f>
        <v>0</v>
      </c>
      <c r="J209" s="77" t="str">
        <f>'Input-inköpta varor o tjänster'!O218</f>
        <v>kg CO2e/SEK</v>
      </c>
      <c r="K209" s="77">
        <f>'Input-inköpta varor o tjänster'!P218</f>
        <v>0</v>
      </c>
      <c r="L209" s="77">
        <f>'Input-inköpta varor o tjänster'!Q218</f>
        <v>0</v>
      </c>
      <c r="M209" s="78">
        <f>'Input-inköpta varor o tjänster'!R218</f>
        <v>1.0161361378764661E-2</v>
      </c>
      <c r="N209" s="78" t="str">
        <f>IF(ISNUMBER('Input-inköpta varor o tjänster'!S218),'Input-inköpta varor o tjänster'!S218,"-")</f>
        <v>-</v>
      </c>
      <c r="O209" s="78" t="str">
        <f>IF(ISNUMBER('Input-inköpta varor o tjänster'!T218),'Input-inköpta varor o tjänster'!T218,"-")</f>
        <v>-</v>
      </c>
      <c r="P209" s="78" t="str">
        <f>IF(ISNUMBER('Input-inköpta varor o tjänster'!U218),'Input-inköpta varor o tjänster'!U218,"-")</f>
        <v>-</v>
      </c>
      <c r="Q209" s="60" t="str">
        <f t="shared" si="36"/>
        <v>-</v>
      </c>
      <c r="R209" s="60" t="str">
        <f t="shared" si="36"/>
        <v>-</v>
      </c>
      <c r="S209" s="61" t="str">
        <f t="shared" si="36"/>
        <v>-</v>
      </c>
      <c r="T209" s="72" t="str">
        <f t="shared" si="35"/>
        <v>-</v>
      </c>
      <c r="U209" s="72" t="str">
        <f t="shared" si="35"/>
        <v>-</v>
      </c>
      <c r="V209" s="72" t="str">
        <f t="shared" si="35"/>
        <v>-</v>
      </c>
      <c r="W209" s="72">
        <f t="shared" si="40"/>
        <v>0</v>
      </c>
      <c r="X209" s="72" t="str">
        <f t="shared" si="37"/>
        <v>-</v>
      </c>
      <c r="Y209" s="72" t="str">
        <f t="shared" si="38"/>
        <v>-</v>
      </c>
      <c r="Z209" s="72" t="str">
        <f t="shared" si="39"/>
        <v>-</v>
      </c>
      <c r="AA209" s="72">
        <f t="shared" si="41"/>
        <v>0</v>
      </c>
      <c r="AB209" s="60" t="str">
        <f>IFERROR(INDEX('Listor_utökad spend'!D:D,MATCH(VALUE('Input-inköpta varor o tjänster'!E218),'Listor_utökad spend'!E:E,0)),0)</f>
        <v>5 Transporter</v>
      </c>
      <c r="AC209" s="60" t="str">
        <f>IFERROR(INDEX('Listor_utökad spend'!F:F,MATCH(('Input-inköpta varor o tjänster'!F218),'Listor_utökad spend'!G:G,0)),AB209)</f>
        <v>5.2 Logistik och transport</v>
      </c>
      <c r="AD209" s="60" t="str">
        <f>IFERROR(INDEX('Listor_utökad spend'!H:H,MATCH(('Input-inköpta varor o tjänster'!G218),'Listor_utökad spend'!I:I,0)),AC209)</f>
        <v>5.2.6. Varutransporter</v>
      </c>
      <c r="AE209" s="62"/>
      <c r="AF209"/>
    </row>
    <row r="210" spans="1:32" s="63" customFormat="1" ht="15.5" thickTop="1" thickBot="1">
      <c r="A210" t="str">
        <f t="shared" si="34"/>
        <v>InköpAvVarorInköptaprodukterochtjänster-utökadberäkning5.2.7Vägfrakt</v>
      </c>
      <c r="B210" t="s">
        <v>12</v>
      </c>
      <c r="C210" t="str">
        <f>'Input-inköpta varor o tjänster'!$J$11</f>
        <v>Inköpta produkter och tjänster - utökad beräkning</v>
      </c>
      <c r="D210" t="str">
        <f>'Input-inköpta varor o tjänster'!J219</f>
        <v>5.2.7 Vägfrakt</v>
      </c>
      <c r="E210" t="s">
        <v>516</v>
      </c>
      <c r="F210" s="77">
        <f>'Input-inköpta varor o tjänster'!K219</f>
        <v>0</v>
      </c>
      <c r="G210" s="77">
        <f>'Input-inköpta varor o tjänster'!L219</f>
        <v>0</v>
      </c>
      <c r="H210" s="77">
        <f>'Input-inköpta varor o tjänster'!M219</f>
        <v>0</v>
      </c>
      <c r="I210" s="77">
        <f>'Input-inköpta varor o tjänster'!N219</f>
        <v>0</v>
      </c>
      <c r="J210" s="77" t="str">
        <f>'Input-inköpta varor o tjänster'!O219</f>
        <v>kg CO2e/SEK</v>
      </c>
      <c r="K210" s="77">
        <f>'Input-inköpta varor o tjänster'!P219</f>
        <v>0</v>
      </c>
      <c r="L210" s="77">
        <f>'Input-inköpta varor o tjänster'!Q219</f>
        <v>0</v>
      </c>
      <c r="M210" s="78">
        <f>'Input-inköpta varor o tjänster'!R219</f>
        <v>1.0161361378764661E-2</v>
      </c>
      <c r="N210" s="78" t="str">
        <f>IF(ISNUMBER('Input-inköpta varor o tjänster'!S219),'Input-inköpta varor o tjänster'!S219,"-")</f>
        <v>-</v>
      </c>
      <c r="O210" s="78" t="str">
        <f>IF(ISNUMBER('Input-inköpta varor o tjänster'!T219),'Input-inköpta varor o tjänster'!T219,"-")</f>
        <v>-</v>
      </c>
      <c r="P210" s="78" t="str">
        <f>IF(ISNUMBER('Input-inköpta varor o tjänster'!U219),'Input-inköpta varor o tjänster'!U219,"-")</f>
        <v>-</v>
      </c>
      <c r="Q210" s="60" t="str">
        <f t="shared" si="36"/>
        <v>-</v>
      </c>
      <c r="R210" s="60" t="str">
        <f t="shared" si="36"/>
        <v>-</v>
      </c>
      <c r="S210" s="61" t="str">
        <f t="shared" si="36"/>
        <v>-</v>
      </c>
      <c r="T210" s="72" t="str">
        <f t="shared" si="35"/>
        <v>-</v>
      </c>
      <c r="U210" s="72" t="str">
        <f t="shared" si="35"/>
        <v>-</v>
      </c>
      <c r="V210" s="72" t="str">
        <f t="shared" si="35"/>
        <v>-</v>
      </c>
      <c r="W210" s="72">
        <f t="shared" si="40"/>
        <v>0</v>
      </c>
      <c r="X210" s="72" t="str">
        <f t="shared" si="37"/>
        <v>-</v>
      </c>
      <c r="Y210" s="72" t="str">
        <f t="shared" si="38"/>
        <v>-</v>
      </c>
      <c r="Z210" s="72" t="str">
        <f t="shared" si="39"/>
        <v>-</v>
      </c>
      <c r="AA210" s="72">
        <f t="shared" si="41"/>
        <v>0</v>
      </c>
      <c r="AB210" s="60" t="str">
        <f>IFERROR(INDEX('Listor_utökad spend'!D:D,MATCH(VALUE('Input-inköpta varor o tjänster'!E219),'Listor_utökad spend'!E:E,0)),0)</f>
        <v>5 Transporter</v>
      </c>
      <c r="AC210" s="60" t="str">
        <f>IFERROR(INDEX('Listor_utökad spend'!F:F,MATCH(('Input-inköpta varor o tjänster'!F219),'Listor_utökad spend'!G:G,0)),AB210)</f>
        <v>5.2 Logistik och transport</v>
      </c>
      <c r="AD210" s="60" t="str">
        <f>IFERROR(INDEX('Listor_utökad spend'!H:H,MATCH(('Input-inköpta varor o tjänster'!G219),'Listor_utökad spend'!I:I,0)),AC210)</f>
        <v>5.2.7. Vägfrakt</v>
      </c>
      <c r="AE210" s="62"/>
      <c r="AF210"/>
    </row>
    <row r="211" spans="1:32" s="63" customFormat="1" ht="15.5" thickTop="1" thickBot="1">
      <c r="A211" t="str">
        <f t="shared" si="34"/>
        <v>InköpAvVarorInköptaprodukterochtjänster-utökadberäkning5.2.99Övrigtlogistikochtransport</v>
      </c>
      <c r="B211" t="s">
        <v>12</v>
      </c>
      <c r="C211" t="str">
        <f>'Input-inköpta varor o tjänster'!$J$11</f>
        <v>Inköpta produkter och tjänster - utökad beräkning</v>
      </c>
      <c r="D211" t="str">
        <f>'Input-inköpta varor o tjänster'!J220</f>
        <v>5.2.99 Övrigt logistik och transport</v>
      </c>
      <c r="E211" t="s">
        <v>516</v>
      </c>
      <c r="F211" s="77">
        <f>'Input-inköpta varor o tjänster'!K220</f>
        <v>0</v>
      </c>
      <c r="G211" s="77">
        <f>'Input-inköpta varor o tjänster'!L220</f>
        <v>0</v>
      </c>
      <c r="H211" s="77">
        <f>'Input-inköpta varor o tjänster'!M220</f>
        <v>0</v>
      </c>
      <c r="I211" s="77">
        <f>'Input-inköpta varor o tjänster'!N220</f>
        <v>0</v>
      </c>
      <c r="J211" s="77" t="str">
        <f>'Input-inköpta varor o tjänster'!O220</f>
        <v>kg CO2e/SEK</v>
      </c>
      <c r="K211" s="77">
        <f>'Input-inköpta varor o tjänster'!P220</f>
        <v>0</v>
      </c>
      <c r="L211" s="77">
        <f>'Input-inköpta varor o tjänster'!Q220</f>
        <v>0</v>
      </c>
      <c r="M211" s="78">
        <f>'Input-inköpta varor o tjänster'!R220</f>
        <v>1.0161361378764661E-2</v>
      </c>
      <c r="N211" s="78" t="str">
        <f>IF(ISNUMBER('Input-inköpta varor o tjänster'!S220),'Input-inköpta varor o tjänster'!S220,"-")</f>
        <v>-</v>
      </c>
      <c r="O211" s="78" t="str">
        <f>IF(ISNUMBER('Input-inköpta varor o tjänster'!T220),'Input-inköpta varor o tjänster'!T220,"-")</f>
        <v>-</v>
      </c>
      <c r="P211" s="78" t="str">
        <f>IF(ISNUMBER('Input-inköpta varor o tjänster'!U220),'Input-inköpta varor o tjänster'!U220,"-")</f>
        <v>-</v>
      </c>
      <c r="Q211" s="60" t="str">
        <f t="shared" si="36"/>
        <v>-</v>
      </c>
      <c r="R211" s="60" t="str">
        <f t="shared" si="36"/>
        <v>-</v>
      </c>
      <c r="S211" s="61" t="str">
        <f t="shared" si="36"/>
        <v>-</v>
      </c>
      <c r="T211" s="72" t="str">
        <f t="shared" si="35"/>
        <v>-</v>
      </c>
      <c r="U211" s="72" t="str">
        <f t="shared" si="35"/>
        <v>-</v>
      </c>
      <c r="V211" s="72" t="str">
        <f t="shared" si="35"/>
        <v>-</v>
      </c>
      <c r="W211" s="72">
        <f t="shared" si="40"/>
        <v>0</v>
      </c>
      <c r="X211" s="72" t="str">
        <f t="shared" si="37"/>
        <v>-</v>
      </c>
      <c r="Y211" s="72" t="str">
        <f t="shared" si="38"/>
        <v>-</v>
      </c>
      <c r="Z211" s="72" t="str">
        <f t="shared" si="39"/>
        <v>-</v>
      </c>
      <c r="AA211" s="72">
        <f t="shared" si="41"/>
        <v>0</v>
      </c>
      <c r="AB211" s="60" t="str">
        <f>IFERROR(INDEX('Listor_utökad spend'!D:D,MATCH(VALUE('Input-inköpta varor o tjänster'!E220),'Listor_utökad spend'!E:E,0)),0)</f>
        <v>5 Transporter</v>
      </c>
      <c r="AC211" s="60" t="str">
        <f>IFERROR(INDEX('Listor_utökad spend'!F:F,MATCH(('Input-inköpta varor o tjänster'!F220),'Listor_utökad spend'!G:G,0)),AB211)</f>
        <v>5.2 Logistik och transport</v>
      </c>
      <c r="AD211" s="60" t="str">
        <f>IFERROR(INDEX('Listor_utökad spend'!H:H,MATCH(('Input-inköpta varor o tjänster'!G220),'Listor_utökad spend'!I:I,0)),AC211)</f>
        <v>5.2.99. Övrigt logistik och transport</v>
      </c>
      <c r="AE211" s="62"/>
      <c r="AF211"/>
    </row>
    <row r="212" spans="1:32" s="63" customFormat="1" ht="15.5" thickTop="1" thickBot="1">
      <c r="A212" t="str">
        <f t="shared" si="34"/>
        <v>InköpAvVarorInköptaprodukterochtjänster-utökadberäkning5.3Persontransporter</v>
      </c>
      <c r="B212" t="s">
        <v>12</v>
      </c>
      <c r="C212" t="str">
        <f>'Input-inköpta varor o tjänster'!$J$11</f>
        <v>Inköpta produkter och tjänster - utökad beräkning</v>
      </c>
      <c r="D212" t="str">
        <f>'Input-inköpta varor o tjänster'!J221</f>
        <v>5.3 Persontransporter</v>
      </c>
      <c r="E212" t="s">
        <v>516</v>
      </c>
      <c r="F212" s="77">
        <f>'Input-inköpta varor o tjänster'!K221</f>
        <v>0</v>
      </c>
      <c r="G212" s="77">
        <f>'Input-inköpta varor o tjänster'!L221</f>
        <v>0</v>
      </c>
      <c r="H212" s="77">
        <f>'Input-inköpta varor o tjänster'!M221</f>
        <v>0</v>
      </c>
      <c r="I212" s="77">
        <f>'Input-inköpta varor o tjänster'!N221</f>
        <v>0</v>
      </c>
      <c r="J212" s="77" t="str">
        <f>'Input-inköpta varor o tjänster'!O221</f>
        <v>kg CO2e/SEK</v>
      </c>
      <c r="K212" s="77">
        <f>'Input-inköpta varor o tjänster'!P221</f>
        <v>0</v>
      </c>
      <c r="L212" s="77">
        <f>'Input-inköpta varor o tjänster'!Q221</f>
        <v>0</v>
      </c>
      <c r="M212" s="78">
        <f>'Input-inköpta varor o tjänster'!R221</f>
        <v>1.0161361378764661E-2</v>
      </c>
      <c r="N212" s="78" t="str">
        <f>IF(ISNUMBER('Input-inköpta varor o tjänster'!S221),'Input-inköpta varor o tjänster'!S221,"-")</f>
        <v>-</v>
      </c>
      <c r="O212" s="78" t="str">
        <f>IF(ISNUMBER('Input-inköpta varor o tjänster'!T221),'Input-inköpta varor o tjänster'!T221,"-")</f>
        <v>-</v>
      </c>
      <c r="P212" s="78" t="str">
        <f>IF(ISNUMBER('Input-inköpta varor o tjänster'!U221),'Input-inköpta varor o tjänster'!U221,"-")</f>
        <v>-</v>
      </c>
      <c r="Q212" s="60" t="str">
        <f t="shared" si="36"/>
        <v>-</v>
      </c>
      <c r="R212" s="60" t="str">
        <f t="shared" si="36"/>
        <v>-</v>
      </c>
      <c r="S212" s="61" t="str">
        <f t="shared" si="36"/>
        <v>-</v>
      </c>
      <c r="T212" s="72" t="str">
        <f t="shared" si="35"/>
        <v>-</v>
      </c>
      <c r="U212" s="72" t="str">
        <f t="shared" si="35"/>
        <v>-</v>
      </c>
      <c r="V212" s="72" t="str">
        <f t="shared" si="35"/>
        <v>-</v>
      </c>
      <c r="W212" s="72">
        <f t="shared" si="40"/>
        <v>0</v>
      </c>
      <c r="X212" s="72" t="str">
        <f t="shared" si="37"/>
        <v>-</v>
      </c>
      <c r="Y212" s="72" t="str">
        <f t="shared" si="38"/>
        <v>-</v>
      </c>
      <c r="Z212" s="72" t="str">
        <f t="shared" si="39"/>
        <v>-</v>
      </c>
      <c r="AA212" s="72">
        <f t="shared" si="41"/>
        <v>0</v>
      </c>
      <c r="AB212" s="60" t="str">
        <f>IFERROR(INDEX('Listor_utökad spend'!D:D,MATCH(VALUE('Input-inköpta varor o tjänster'!E221),'Listor_utökad spend'!E:E,0)),0)</f>
        <v>5 Transporter</v>
      </c>
      <c r="AC212" s="60" t="str">
        <f>IFERROR(INDEX('Listor_utökad spend'!F:F,MATCH(('Input-inköpta varor o tjänster'!F221),'Listor_utökad spend'!G:G,0)),AB212)</f>
        <v>5.3 Persontransporter</v>
      </c>
      <c r="AD212" s="60" t="str">
        <f>IFERROR(INDEX('Listor_utökad spend'!H:H,MATCH(('Input-inköpta varor o tjänster'!G221),'Listor_utökad spend'!I:I,0)),AC212)</f>
        <v>5.3 Persontransporter</v>
      </c>
      <c r="AE212" s="62"/>
      <c r="AF212"/>
    </row>
    <row r="213" spans="1:32" s="63" customFormat="1" ht="15.5" thickTop="1" thickBot="1">
      <c r="A213" t="str">
        <f t="shared" si="34"/>
        <v>InköpAvVarorInköptaprodukterochtjänster-utökadberäkning5.3.1Färdtjänst</v>
      </c>
      <c r="B213" t="s">
        <v>12</v>
      </c>
      <c r="C213" t="str">
        <f>'Input-inköpta varor o tjänster'!$J$11</f>
        <v>Inköpta produkter och tjänster - utökad beräkning</v>
      </c>
      <c r="D213" t="str">
        <f>'Input-inköpta varor o tjänster'!J222</f>
        <v>5.3.1 Färdtjänst</v>
      </c>
      <c r="E213" t="s">
        <v>516</v>
      </c>
      <c r="F213" s="77">
        <f>'Input-inköpta varor o tjänster'!K222</f>
        <v>0</v>
      </c>
      <c r="G213" s="77">
        <f>'Input-inköpta varor o tjänster'!L222</f>
        <v>0</v>
      </c>
      <c r="H213" s="77">
        <f>'Input-inköpta varor o tjänster'!M222</f>
        <v>0</v>
      </c>
      <c r="I213" s="77">
        <f>'Input-inköpta varor o tjänster'!N222</f>
        <v>0</v>
      </c>
      <c r="J213" s="77" t="str">
        <f>'Input-inköpta varor o tjänster'!O222</f>
        <v>kg CO2e/SEK</v>
      </c>
      <c r="K213" s="77">
        <f>'Input-inköpta varor o tjänster'!P222</f>
        <v>0</v>
      </c>
      <c r="L213" s="77">
        <f>'Input-inköpta varor o tjänster'!Q222</f>
        <v>0</v>
      </c>
      <c r="M213" s="78">
        <f>'Input-inköpta varor o tjänster'!R222</f>
        <v>1.0161361378764661E-2</v>
      </c>
      <c r="N213" s="78" t="str">
        <f>IF(ISNUMBER('Input-inköpta varor o tjänster'!S222),'Input-inköpta varor o tjänster'!S222,"-")</f>
        <v>-</v>
      </c>
      <c r="O213" s="78" t="str">
        <f>IF(ISNUMBER('Input-inköpta varor o tjänster'!T222),'Input-inköpta varor o tjänster'!T222,"-")</f>
        <v>-</v>
      </c>
      <c r="P213" s="78" t="str">
        <f>IF(ISNUMBER('Input-inköpta varor o tjänster'!U222),'Input-inköpta varor o tjänster'!U222,"-")</f>
        <v>-</v>
      </c>
      <c r="Q213" s="60" t="str">
        <f t="shared" si="36"/>
        <v>-</v>
      </c>
      <c r="R213" s="60" t="str">
        <f t="shared" si="36"/>
        <v>-</v>
      </c>
      <c r="S213" s="61" t="str">
        <f t="shared" si="36"/>
        <v>-</v>
      </c>
      <c r="T213" s="72" t="str">
        <f t="shared" si="35"/>
        <v>-</v>
      </c>
      <c r="U213" s="72" t="str">
        <f t="shared" si="35"/>
        <v>-</v>
      </c>
      <c r="V213" s="72" t="str">
        <f t="shared" si="35"/>
        <v>-</v>
      </c>
      <c r="W213" s="72">
        <f t="shared" si="40"/>
        <v>0</v>
      </c>
      <c r="X213" s="72" t="str">
        <f t="shared" si="37"/>
        <v>-</v>
      </c>
      <c r="Y213" s="72" t="str">
        <f t="shared" si="38"/>
        <v>-</v>
      </c>
      <c r="Z213" s="72" t="str">
        <f t="shared" si="39"/>
        <v>-</v>
      </c>
      <c r="AA213" s="72">
        <f t="shared" si="41"/>
        <v>0</v>
      </c>
      <c r="AB213" s="60" t="str">
        <f>IFERROR(INDEX('Listor_utökad spend'!D:D,MATCH(VALUE('Input-inköpta varor o tjänster'!E222),'Listor_utökad spend'!E:E,0)),0)</f>
        <v>5 Transporter</v>
      </c>
      <c r="AC213" s="60" t="str">
        <f>IFERROR(INDEX('Listor_utökad spend'!F:F,MATCH(('Input-inköpta varor o tjänster'!F222),'Listor_utökad spend'!G:G,0)),AB213)</f>
        <v>5.3 Persontransporter</v>
      </c>
      <c r="AD213" s="60" t="str">
        <f>IFERROR(INDEX('Listor_utökad spend'!H:H,MATCH(('Input-inköpta varor o tjänster'!G222),'Listor_utökad spend'!I:I,0)),AC213)</f>
        <v>5.3.1. Färdtjänst</v>
      </c>
      <c r="AE213" s="62"/>
      <c r="AF213"/>
    </row>
    <row r="214" spans="1:32" s="63" customFormat="1" ht="15.5" thickTop="1" thickBot="1">
      <c r="A214" t="str">
        <f t="shared" si="34"/>
        <v>InköpAvVarorInköptaprodukterochtjänster-utökadberäkning5.3.2Sjukresor</v>
      </c>
      <c r="B214" t="s">
        <v>12</v>
      </c>
      <c r="C214" t="str">
        <f>'Input-inköpta varor o tjänster'!$J$11</f>
        <v>Inköpta produkter och tjänster - utökad beräkning</v>
      </c>
      <c r="D214" t="str">
        <f>'Input-inköpta varor o tjänster'!J223</f>
        <v>5.3.2 Sjukresor</v>
      </c>
      <c r="E214" t="s">
        <v>516</v>
      </c>
      <c r="F214" s="77">
        <f>'Input-inköpta varor o tjänster'!K223</f>
        <v>0</v>
      </c>
      <c r="G214" s="77">
        <f>'Input-inköpta varor o tjänster'!L223</f>
        <v>0</v>
      </c>
      <c r="H214" s="77">
        <f>'Input-inköpta varor o tjänster'!M223</f>
        <v>0</v>
      </c>
      <c r="I214" s="77">
        <f>'Input-inköpta varor o tjänster'!N223</f>
        <v>0</v>
      </c>
      <c r="J214" s="77" t="str">
        <f>'Input-inköpta varor o tjänster'!O223</f>
        <v>kg CO2e/SEK</v>
      </c>
      <c r="K214" s="77">
        <f>'Input-inköpta varor o tjänster'!P223</f>
        <v>0</v>
      </c>
      <c r="L214" s="77">
        <f>'Input-inköpta varor o tjänster'!Q223</f>
        <v>0</v>
      </c>
      <c r="M214" s="78">
        <f>'Input-inköpta varor o tjänster'!R223</f>
        <v>1.0161361378764661E-2</v>
      </c>
      <c r="N214" s="78" t="str">
        <f>IF(ISNUMBER('Input-inköpta varor o tjänster'!S223),'Input-inköpta varor o tjänster'!S223,"-")</f>
        <v>-</v>
      </c>
      <c r="O214" s="78" t="str">
        <f>IF(ISNUMBER('Input-inköpta varor o tjänster'!T223),'Input-inköpta varor o tjänster'!T223,"-")</f>
        <v>-</v>
      </c>
      <c r="P214" s="78" t="str">
        <f>IF(ISNUMBER('Input-inköpta varor o tjänster'!U223),'Input-inköpta varor o tjänster'!U223,"-")</f>
        <v>-</v>
      </c>
      <c r="Q214" s="60" t="str">
        <f t="shared" si="36"/>
        <v>-</v>
      </c>
      <c r="R214" s="60" t="str">
        <f t="shared" si="36"/>
        <v>-</v>
      </c>
      <c r="S214" s="61" t="str">
        <f t="shared" si="36"/>
        <v>-</v>
      </c>
      <c r="T214" s="72" t="str">
        <f t="shared" si="35"/>
        <v>-</v>
      </c>
      <c r="U214" s="72" t="str">
        <f t="shared" si="35"/>
        <v>-</v>
      </c>
      <c r="V214" s="72" t="str">
        <f t="shared" si="35"/>
        <v>-</v>
      </c>
      <c r="W214" s="72">
        <f t="shared" si="40"/>
        <v>0</v>
      </c>
      <c r="X214" s="72" t="str">
        <f t="shared" si="37"/>
        <v>-</v>
      </c>
      <c r="Y214" s="72" t="str">
        <f t="shared" si="38"/>
        <v>-</v>
      </c>
      <c r="Z214" s="72" t="str">
        <f t="shared" si="39"/>
        <v>-</v>
      </c>
      <c r="AA214" s="72">
        <f t="shared" si="41"/>
        <v>0</v>
      </c>
      <c r="AB214" s="60" t="str">
        <f>IFERROR(INDEX('Listor_utökad spend'!D:D,MATCH(VALUE('Input-inköpta varor o tjänster'!E223),'Listor_utökad spend'!E:E,0)),0)</f>
        <v>5 Transporter</v>
      </c>
      <c r="AC214" s="60" t="str">
        <f>IFERROR(INDEX('Listor_utökad spend'!F:F,MATCH(('Input-inköpta varor o tjänster'!F223),'Listor_utökad spend'!G:G,0)),AB214)</f>
        <v>5.3 Persontransporter</v>
      </c>
      <c r="AD214" s="60" t="str">
        <f>IFERROR(INDEX('Listor_utökad spend'!H:H,MATCH(('Input-inköpta varor o tjänster'!G223),'Listor_utökad spend'!I:I,0)),AC214)</f>
        <v>5.3.2. Sjukresor</v>
      </c>
      <c r="AE214" s="62"/>
      <c r="AF214"/>
    </row>
    <row r="215" spans="1:32" s="63" customFormat="1" ht="15.5" thickTop="1" thickBot="1">
      <c r="A215" t="str">
        <f t="shared" si="34"/>
        <v>InköpAvVarorInköptaprodukterochtjänster-utökadberäkning5.3.3Transportavavlidna</v>
      </c>
      <c r="B215" t="s">
        <v>12</v>
      </c>
      <c r="C215" t="str">
        <f>'Input-inköpta varor o tjänster'!$J$11</f>
        <v>Inköpta produkter och tjänster - utökad beräkning</v>
      </c>
      <c r="D215" t="str">
        <f>'Input-inköpta varor o tjänster'!J224</f>
        <v>5.3.3 Transport av avlidna</v>
      </c>
      <c r="E215" t="s">
        <v>516</v>
      </c>
      <c r="F215" s="77">
        <f>'Input-inköpta varor o tjänster'!K224</f>
        <v>0</v>
      </c>
      <c r="G215" s="77">
        <f>'Input-inköpta varor o tjänster'!L224</f>
        <v>0</v>
      </c>
      <c r="H215" s="77">
        <f>'Input-inköpta varor o tjänster'!M224</f>
        <v>0</v>
      </c>
      <c r="I215" s="77">
        <f>'Input-inköpta varor o tjänster'!N224</f>
        <v>0</v>
      </c>
      <c r="J215" s="77" t="str">
        <f>'Input-inköpta varor o tjänster'!O224</f>
        <v>kg CO2e/SEK</v>
      </c>
      <c r="K215" s="77">
        <f>'Input-inköpta varor o tjänster'!P224</f>
        <v>0</v>
      </c>
      <c r="L215" s="77">
        <f>'Input-inköpta varor o tjänster'!Q224</f>
        <v>0</v>
      </c>
      <c r="M215" s="78">
        <f>'Input-inköpta varor o tjänster'!R224</f>
        <v>1.0161361378764661E-2</v>
      </c>
      <c r="N215" s="78" t="str">
        <f>IF(ISNUMBER('Input-inköpta varor o tjänster'!S224),'Input-inköpta varor o tjänster'!S224,"-")</f>
        <v>-</v>
      </c>
      <c r="O215" s="78" t="str">
        <f>IF(ISNUMBER('Input-inköpta varor o tjänster'!T224),'Input-inköpta varor o tjänster'!T224,"-")</f>
        <v>-</v>
      </c>
      <c r="P215" s="78" t="str">
        <f>IF(ISNUMBER('Input-inköpta varor o tjänster'!U224),'Input-inköpta varor o tjänster'!U224,"-")</f>
        <v>-</v>
      </c>
      <c r="Q215" s="60" t="str">
        <f t="shared" si="36"/>
        <v>-</v>
      </c>
      <c r="R215" s="60" t="str">
        <f t="shared" si="36"/>
        <v>-</v>
      </c>
      <c r="S215" s="61" t="str">
        <f t="shared" si="36"/>
        <v>-</v>
      </c>
      <c r="T215" s="72" t="str">
        <f t="shared" si="35"/>
        <v>-</v>
      </c>
      <c r="U215" s="72" t="str">
        <f t="shared" si="35"/>
        <v>-</v>
      </c>
      <c r="V215" s="72" t="str">
        <f t="shared" si="35"/>
        <v>-</v>
      </c>
      <c r="W215" s="72">
        <f t="shared" si="40"/>
        <v>0</v>
      </c>
      <c r="X215" s="72" t="str">
        <f t="shared" si="37"/>
        <v>-</v>
      </c>
      <c r="Y215" s="72" t="str">
        <f t="shared" si="38"/>
        <v>-</v>
      </c>
      <c r="Z215" s="72" t="str">
        <f t="shared" si="39"/>
        <v>-</v>
      </c>
      <c r="AA215" s="72">
        <f t="shared" si="41"/>
        <v>0</v>
      </c>
      <c r="AB215" s="60" t="str">
        <f>IFERROR(INDEX('Listor_utökad spend'!D:D,MATCH(VALUE('Input-inköpta varor o tjänster'!E224),'Listor_utökad spend'!E:E,0)),0)</f>
        <v>5 Transporter</v>
      </c>
      <c r="AC215" s="60" t="str">
        <f>IFERROR(INDEX('Listor_utökad spend'!F:F,MATCH(('Input-inköpta varor o tjänster'!F224),'Listor_utökad spend'!G:G,0)),AB215)</f>
        <v>5.3 Persontransporter</v>
      </c>
      <c r="AD215" s="60" t="str">
        <f>IFERROR(INDEX('Listor_utökad spend'!H:H,MATCH(('Input-inköpta varor o tjänster'!G224),'Listor_utökad spend'!I:I,0)),AC215)</f>
        <v>5.3.3. Transport av avlidna</v>
      </c>
      <c r="AE215" s="62"/>
      <c r="AF215"/>
    </row>
    <row r="216" spans="1:32" s="63" customFormat="1" ht="15.5" thickTop="1" thickBot="1">
      <c r="A216" t="str">
        <f t="shared" si="34"/>
        <v>InköpAvVarorInköptaprodukterochtjänster-utökadberäkning5.4Utryckningstransporter</v>
      </c>
      <c r="B216" t="s">
        <v>12</v>
      </c>
      <c r="C216" t="str">
        <f>'Input-inköpta varor o tjänster'!$J$11</f>
        <v>Inköpta produkter och tjänster - utökad beräkning</v>
      </c>
      <c r="D216" t="str">
        <f>'Input-inköpta varor o tjänster'!J225</f>
        <v>5.4 Utryckningstransporter</v>
      </c>
      <c r="E216" t="s">
        <v>516</v>
      </c>
      <c r="F216" s="77">
        <f>'Input-inköpta varor o tjänster'!K225</f>
        <v>0</v>
      </c>
      <c r="G216" s="77">
        <f>'Input-inköpta varor o tjänster'!L225</f>
        <v>0</v>
      </c>
      <c r="H216" s="77">
        <f>'Input-inköpta varor o tjänster'!M225</f>
        <v>0</v>
      </c>
      <c r="I216" s="77">
        <f>'Input-inköpta varor o tjänster'!N225</f>
        <v>0</v>
      </c>
      <c r="J216" s="77" t="str">
        <f>'Input-inköpta varor o tjänster'!O225</f>
        <v>kg CO2e/SEK</v>
      </c>
      <c r="K216" s="77">
        <f>'Input-inköpta varor o tjänster'!P225</f>
        <v>0</v>
      </c>
      <c r="L216" s="77">
        <f>'Input-inköpta varor o tjänster'!Q225</f>
        <v>0</v>
      </c>
      <c r="M216" s="78">
        <f>'Input-inköpta varor o tjänster'!R225</f>
        <v>3.1324362195969187E-2</v>
      </c>
      <c r="N216" s="78" t="str">
        <f>IF(ISNUMBER('Input-inköpta varor o tjänster'!S225),'Input-inköpta varor o tjänster'!S225,"-")</f>
        <v>-</v>
      </c>
      <c r="O216" s="78" t="str">
        <f>IF(ISNUMBER('Input-inköpta varor o tjänster'!T225),'Input-inköpta varor o tjänster'!T225,"-")</f>
        <v>-</v>
      </c>
      <c r="P216" s="78" t="str">
        <f>IF(ISNUMBER('Input-inköpta varor o tjänster'!U225),'Input-inköpta varor o tjänster'!U225,"-")</f>
        <v>-</v>
      </c>
      <c r="Q216" s="60" t="str">
        <f t="shared" si="36"/>
        <v>-</v>
      </c>
      <c r="R216" s="60" t="str">
        <f t="shared" si="36"/>
        <v>-</v>
      </c>
      <c r="S216" s="61" t="str">
        <f t="shared" si="36"/>
        <v>-</v>
      </c>
      <c r="T216" s="72" t="str">
        <f t="shared" si="35"/>
        <v>-</v>
      </c>
      <c r="U216" s="72" t="str">
        <f t="shared" si="35"/>
        <v>-</v>
      </c>
      <c r="V216" s="72" t="str">
        <f t="shared" si="35"/>
        <v>-</v>
      </c>
      <c r="W216" s="72">
        <f t="shared" si="40"/>
        <v>0</v>
      </c>
      <c r="X216" s="72" t="str">
        <f t="shared" si="37"/>
        <v>-</v>
      </c>
      <c r="Y216" s="72" t="str">
        <f t="shared" si="38"/>
        <v>-</v>
      </c>
      <c r="Z216" s="72" t="str">
        <f t="shared" si="39"/>
        <v>-</v>
      </c>
      <c r="AA216" s="72">
        <f t="shared" si="41"/>
        <v>0</v>
      </c>
      <c r="AB216" s="60" t="str">
        <f>IFERROR(INDEX('Listor_utökad spend'!D:D,MATCH(VALUE('Input-inköpta varor o tjänster'!E225),'Listor_utökad spend'!E:E,0)),0)</f>
        <v>5 Transporter</v>
      </c>
      <c r="AC216" s="60" t="str">
        <f>IFERROR(INDEX('Listor_utökad spend'!F:F,MATCH(('Input-inköpta varor o tjänster'!F225),'Listor_utökad spend'!G:G,0)),AB216)</f>
        <v>5.4 Utryckningstransporter</v>
      </c>
      <c r="AD216" s="60" t="str">
        <f>IFERROR(INDEX('Listor_utökad spend'!H:H,MATCH(('Input-inköpta varor o tjänster'!G225),'Listor_utökad spend'!I:I,0)),AC216)</f>
        <v>5.4 Utryckningstransporter</v>
      </c>
      <c r="AE216" s="62"/>
      <c r="AF216"/>
    </row>
    <row r="217" spans="1:32" s="63" customFormat="1" ht="15.5" thickTop="1" thickBot="1">
      <c r="A217" t="str">
        <f t="shared" si="34"/>
        <v>InköpAvVarorInköptaprodukterochtjänster-utökadberäkning5.4.1Ambulansalarmering</v>
      </c>
      <c r="B217" t="s">
        <v>12</v>
      </c>
      <c r="C217" t="str">
        <f>'Input-inköpta varor o tjänster'!$J$11</f>
        <v>Inköpta produkter och tjänster - utökad beräkning</v>
      </c>
      <c r="D217" t="str">
        <f>'Input-inköpta varor o tjänster'!J226</f>
        <v>5.4.1 Ambulansalarmering</v>
      </c>
      <c r="E217" t="s">
        <v>516</v>
      </c>
      <c r="F217" s="77">
        <f>'Input-inköpta varor o tjänster'!K226</f>
        <v>0</v>
      </c>
      <c r="G217" s="77">
        <f>'Input-inköpta varor o tjänster'!L226</f>
        <v>0</v>
      </c>
      <c r="H217" s="77">
        <f>'Input-inköpta varor o tjänster'!M226</f>
        <v>0</v>
      </c>
      <c r="I217" s="77">
        <f>'Input-inköpta varor o tjänster'!N226</f>
        <v>0</v>
      </c>
      <c r="J217" s="77" t="str">
        <f>'Input-inköpta varor o tjänster'!O226</f>
        <v>kg CO2e/SEK</v>
      </c>
      <c r="K217" s="77">
        <f>'Input-inköpta varor o tjänster'!P226</f>
        <v>0</v>
      </c>
      <c r="L217" s="77">
        <f>'Input-inköpta varor o tjänster'!Q226</f>
        <v>0</v>
      </c>
      <c r="M217" s="78">
        <f>'Input-inköpta varor o tjänster'!R226</f>
        <v>2.5693595109993309E-2</v>
      </c>
      <c r="N217" s="78" t="str">
        <f>IF(ISNUMBER('Input-inköpta varor o tjänster'!S226),'Input-inköpta varor o tjänster'!S226,"-")</f>
        <v>-</v>
      </c>
      <c r="O217" s="78" t="str">
        <f>IF(ISNUMBER('Input-inköpta varor o tjänster'!T226),'Input-inköpta varor o tjänster'!T226,"-")</f>
        <v>-</v>
      </c>
      <c r="P217" s="78" t="str">
        <f>IF(ISNUMBER('Input-inköpta varor o tjänster'!U226),'Input-inköpta varor o tjänster'!U226,"-")</f>
        <v>-</v>
      </c>
      <c r="Q217" s="60" t="str">
        <f t="shared" si="36"/>
        <v>-</v>
      </c>
      <c r="R217" s="60" t="str">
        <f t="shared" si="36"/>
        <v>-</v>
      </c>
      <c r="S217" s="61" t="str">
        <f t="shared" si="36"/>
        <v>-</v>
      </c>
      <c r="T217" s="72" t="str">
        <f t="shared" si="35"/>
        <v>-</v>
      </c>
      <c r="U217" s="72" t="str">
        <f t="shared" si="35"/>
        <v>-</v>
      </c>
      <c r="V217" s="72" t="str">
        <f t="shared" si="35"/>
        <v>-</v>
      </c>
      <c r="W217" s="72">
        <f t="shared" si="40"/>
        <v>0</v>
      </c>
      <c r="X217" s="72" t="str">
        <f t="shared" si="37"/>
        <v>-</v>
      </c>
      <c r="Y217" s="72" t="str">
        <f t="shared" si="38"/>
        <v>-</v>
      </c>
      <c r="Z217" s="72" t="str">
        <f t="shared" si="39"/>
        <v>-</v>
      </c>
      <c r="AA217" s="72">
        <f t="shared" si="41"/>
        <v>0</v>
      </c>
      <c r="AB217" s="60" t="str">
        <f>IFERROR(INDEX('Listor_utökad spend'!D:D,MATCH(VALUE('Input-inköpta varor o tjänster'!E226),'Listor_utökad spend'!E:E,0)),0)</f>
        <v>5 Transporter</v>
      </c>
      <c r="AC217" s="60" t="str">
        <f>IFERROR(INDEX('Listor_utökad spend'!F:F,MATCH(('Input-inköpta varor o tjänster'!F226),'Listor_utökad spend'!G:G,0)),AB217)</f>
        <v>5.4 Utryckningstransporter</v>
      </c>
      <c r="AD217" s="60" t="str">
        <f>IFERROR(INDEX('Listor_utökad spend'!H:H,MATCH(('Input-inköpta varor o tjänster'!G226),'Listor_utökad spend'!I:I,0)),AC217)</f>
        <v>5.4.1. Ambulansalarmering</v>
      </c>
      <c r="AE217" s="62"/>
      <c r="AF217"/>
    </row>
    <row r="218" spans="1:32" s="63" customFormat="1" ht="15.5" thickTop="1" thickBot="1">
      <c r="A218" t="str">
        <f t="shared" si="34"/>
        <v>InköpAvVarorInköptaprodukterochtjänster-utökadberäkning5.4.2Ambulanstjänster,flyg</v>
      </c>
      <c r="B218" t="s">
        <v>12</v>
      </c>
      <c r="C218" t="str">
        <f>'Input-inköpta varor o tjänster'!$J$11</f>
        <v>Inköpta produkter och tjänster - utökad beräkning</v>
      </c>
      <c r="D218" t="str">
        <f>'Input-inköpta varor o tjänster'!J227</f>
        <v>5.4.2 Ambulanstjänster, flyg</v>
      </c>
      <c r="E218" t="s">
        <v>516</v>
      </c>
      <c r="F218" s="77">
        <f>'Input-inköpta varor o tjänster'!K227</f>
        <v>0</v>
      </c>
      <c r="G218" s="77">
        <f>'Input-inköpta varor o tjänster'!L227</f>
        <v>0</v>
      </c>
      <c r="H218" s="77">
        <f>'Input-inköpta varor o tjänster'!M227</f>
        <v>0</v>
      </c>
      <c r="I218" s="77">
        <f>'Input-inköpta varor o tjänster'!N227</f>
        <v>0</v>
      </c>
      <c r="J218" s="77" t="str">
        <f>'Input-inköpta varor o tjänster'!O227</f>
        <v>kg CO2e/SEK</v>
      </c>
      <c r="K218" s="77">
        <f>'Input-inköpta varor o tjänster'!P227</f>
        <v>0</v>
      </c>
      <c r="L218" s="77">
        <f>'Input-inköpta varor o tjänster'!Q227</f>
        <v>0</v>
      </c>
      <c r="M218" s="78">
        <f>'Input-inköpta varor o tjänster'!R227</f>
        <v>0.10044413173355865</v>
      </c>
      <c r="N218" s="78" t="str">
        <f>IF(ISNUMBER('Input-inköpta varor o tjänster'!S227),'Input-inköpta varor o tjänster'!S227,"-")</f>
        <v>-</v>
      </c>
      <c r="O218" s="78" t="str">
        <f>IF(ISNUMBER('Input-inköpta varor o tjänster'!T227),'Input-inköpta varor o tjänster'!T227,"-")</f>
        <v>-</v>
      </c>
      <c r="P218" s="78" t="str">
        <f>IF(ISNUMBER('Input-inköpta varor o tjänster'!U227),'Input-inköpta varor o tjänster'!U227,"-")</f>
        <v>-</v>
      </c>
      <c r="Q218" s="60" t="str">
        <f t="shared" si="36"/>
        <v>-</v>
      </c>
      <c r="R218" s="60" t="str">
        <f t="shared" si="36"/>
        <v>-</v>
      </c>
      <c r="S218" s="61" t="str">
        <f t="shared" si="36"/>
        <v>-</v>
      </c>
      <c r="T218" s="72" t="str">
        <f t="shared" si="35"/>
        <v>-</v>
      </c>
      <c r="U218" s="72" t="str">
        <f t="shared" si="35"/>
        <v>-</v>
      </c>
      <c r="V218" s="72" t="str">
        <f t="shared" si="35"/>
        <v>-</v>
      </c>
      <c r="W218" s="72">
        <f t="shared" si="40"/>
        <v>0</v>
      </c>
      <c r="X218" s="72" t="str">
        <f t="shared" si="37"/>
        <v>-</v>
      </c>
      <c r="Y218" s="72" t="str">
        <f t="shared" si="38"/>
        <v>-</v>
      </c>
      <c r="Z218" s="72" t="str">
        <f t="shared" si="39"/>
        <v>-</v>
      </c>
      <c r="AA218" s="72">
        <f t="shared" si="41"/>
        <v>0</v>
      </c>
      <c r="AB218" s="60" t="str">
        <f>IFERROR(INDEX('Listor_utökad spend'!D:D,MATCH(VALUE('Input-inköpta varor o tjänster'!E227),'Listor_utökad spend'!E:E,0)),0)</f>
        <v>5 Transporter</v>
      </c>
      <c r="AC218" s="60" t="str">
        <f>IFERROR(INDEX('Listor_utökad spend'!F:F,MATCH(('Input-inköpta varor o tjänster'!F227),'Listor_utökad spend'!G:G,0)),AB218)</f>
        <v>5.4 Utryckningstransporter</v>
      </c>
      <c r="AD218" s="60" t="str">
        <f>IFERROR(INDEX('Listor_utökad spend'!H:H,MATCH(('Input-inköpta varor o tjänster'!G227),'Listor_utökad spend'!I:I,0)),AC218)</f>
        <v>5.4.2. Ambulanstjänster, flyg</v>
      </c>
      <c r="AE218" s="62"/>
      <c r="AF218"/>
    </row>
    <row r="219" spans="1:32" s="63" customFormat="1" ht="15.5" thickTop="1" thickBot="1">
      <c r="A219" t="str">
        <f t="shared" si="34"/>
        <v>InköpAvVarorInköptaprodukterochtjänster-utökadberäkning5.4.3Ambulanstjänster,väg</v>
      </c>
      <c r="B219" t="s">
        <v>12</v>
      </c>
      <c r="C219" t="str">
        <f>'Input-inköpta varor o tjänster'!$J$11</f>
        <v>Inköpta produkter och tjänster - utökad beräkning</v>
      </c>
      <c r="D219" t="str">
        <f>'Input-inköpta varor o tjänster'!J228</f>
        <v>5.4.3 Ambulanstjänster, väg</v>
      </c>
      <c r="E219" t="s">
        <v>516</v>
      </c>
      <c r="F219" s="77">
        <f>'Input-inköpta varor o tjänster'!K228</f>
        <v>0</v>
      </c>
      <c r="G219" s="77">
        <f>'Input-inköpta varor o tjänster'!L228</f>
        <v>0</v>
      </c>
      <c r="H219" s="77">
        <f>'Input-inköpta varor o tjänster'!M228</f>
        <v>0</v>
      </c>
      <c r="I219" s="77">
        <f>'Input-inköpta varor o tjänster'!N228</f>
        <v>0</v>
      </c>
      <c r="J219" s="77" t="str">
        <f>'Input-inköpta varor o tjänster'!O228</f>
        <v>kg CO2e/SEK</v>
      </c>
      <c r="K219" s="77">
        <f>'Input-inköpta varor o tjänster'!P228</f>
        <v>0</v>
      </c>
      <c r="L219" s="77">
        <f>'Input-inköpta varor o tjänster'!Q228</f>
        <v>0</v>
      </c>
      <c r="M219" s="78">
        <f>'Input-inköpta varor o tjänster'!R228</f>
        <v>1.0161361378764661E-2</v>
      </c>
      <c r="N219" s="78" t="str">
        <f>IF(ISNUMBER('Input-inköpta varor o tjänster'!S228),'Input-inköpta varor o tjänster'!S228,"-")</f>
        <v>-</v>
      </c>
      <c r="O219" s="78" t="str">
        <f>IF(ISNUMBER('Input-inköpta varor o tjänster'!T228),'Input-inköpta varor o tjänster'!T228,"-")</f>
        <v>-</v>
      </c>
      <c r="P219" s="78" t="str">
        <f>IF(ISNUMBER('Input-inköpta varor o tjänster'!U228),'Input-inköpta varor o tjänster'!U228,"-")</f>
        <v>-</v>
      </c>
      <c r="Q219" s="60" t="str">
        <f t="shared" si="36"/>
        <v>-</v>
      </c>
      <c r="R219" s="60" t="str">
        <f t="shared" si="36"/>
        <v>-</v>
      </c>
      <c r="S219" s="61" t="str">
        <f t="shared" si="36"/>
        <v>-</v>
      </c>
      <c r="T219" s="72" t="str">
        <f t="shared" si="35"/>
        <v>-</v>
      </c>
      <c r="U219" s="72" t="str">
        <f t="shared" si="35"/>
        <v>-</v>
      </c>
      <c r="V219" s="72" t="str">
        <f t="shared" si="35"/>
        <v>-</v>
      </c>
      <c r="W219" s="72">
        <f t="shared" si="40"/>
        <v>0</v>
      </c>
      <c r="X219" s="72" t="str">
        <f t="shared" si="37"/>
        <v>-</v>
      </c>
      <c r="Y219" s="72" t="str">
        <f t="shared" si="38"/>
        <v>-</v>
      </c>
      <c r="Z219" s="72" t="str">
        <f t="shared" si="39"/>
        <v>-</v>
      </c>
      <c r="AA219" s="72">
        <f t="shared" si="41"/>
        <v>0</v>
      </c>
      <c r="AB219" s="60" t="str">
        <f>IFERROR(INDEX('Listor_utökad spend'!D:D,MATCH(VALUE('Input-inköpta varor o tjänster'!E228),'Listor_utökad spend'!E:E,0)),0)</f>
        <v>5 Transporter</v>
      </c>
      <c r="AC219" s="60" t="str">
        <f>IFERROR(INDEX('Listor_utökad spend'!F:F,MATCH(('Input-inköpta varor o tjänster'!F228),'Listor_utökad spend'!G:G,0)),AB219)</f>
        <v>5.4 Utryckningstransporter</v>
      </c>
      <c r="AD219" s="60" t="str">
        <f>IFERROR(INDEX('Listor_utökad spend'!H:H,MATCH(('Input-inköpta varor o tjänster'!G228),'Listor_utökad spend'!I:I,0)),AC219)</f>
        <v>5.4.3. Ambulanstjänster, väg</v>
      </c>
      <c r="AE219" s="62"/>
      <c r="AF219"/>
    </row>
    <row r="220" spans="1:32" s="63" customFormat="1" ht="15.5" thickTop="1" thickBot="1">
      <c r="A220" t="str">
        <f t="shared" si="34"/>
        <v>InköpAvVarorInköptaprodukterochtjänster-utökadberäkning5.4.4Organ-ochblodtransporter</v>
      </c>
      <c r="B220" t="s">
        <v>12</v>
      </c>
      <c r="C220" t="str">
        <f>'Input-inköpta varor o tjänster'!$J$11</f>
        <v>Inköpta produkter och tjänster - utökad beräkning</v>
      </c>
      <c r="D220" t="str">
        <f>'Input-inköpta varor o tjänster'!J229</f>
        <v>5.4.4 Organ- och blodtransporter</v>
      </c>
      <c r="E220" t="s">
        <v>516</v>
      </c>
      <c r="F220" s="77">
        <f>'Input-inköpta varor o tjänster'!K229</f>
        <v>0</v>
      </c>
      <c r="G220" s="77">
        <f>'Input-inköpta varor o tjänster'!L229</f>
        <v>0</v>
      </c>
      <c r="H220" s="77">
        <f>'Input-inköpta varor o tjänster'!M229</f>
        <v>0</v>
      </c>
      <c r="I220" s="77">
        <f>'Input-inköpta varor o tjänster'!N229</f>
        <v>0</v>
      </c>
      <c r="J220" s="77" t="str">
        <f>'Input-inköpta varor o tjänster'!O229</f>
        <v>kg CO2e/SEK</v>
      </c>
      <c r="K220" s="77">
        <f>'Input-inköpta varor o tjänster'!P229</f>
        <v>0</v>
      </c>
      <c r="L220" s="77">
        <f>'Input-inköpta varor o tjänster'!Q229</f>
        <v>0</v>
      </c>
      <c r="M220" s="78">
        <f>'Input-inköpta varor o tjänster'!R229</f>
        <v>1.0161361378764661E-2</v>
      </c>
      <c r="N220" s="78" t="str">
        <f>IF(ISNUMBER('Input-inköpta varor o tjänster'!S229),'Input-inköpta varor o tjänster'!S229,"-")</f>
        <v>-</v>
      </c>
      <c r="O220" s="78" t="str">
        <f>IF(ISNUMBER('Input-inköpta varor o tjänster'!T229),'Input-inköpta varor o tjänster'!T229,"-")</f>
        <v>-</v>
      </c>
      <c r="P220" s="78" t="str">
        <f>IF(ISNUMBER('Input-inköpta varor o tjänster'!U229),'Input-inköpta varor o tjänster'!U229,"-")</f>
        <v>-</v>
      </c>
      <c r="Q220" s="60" t="str">
        <f t="shared" si="36"/>
        <v>-</v>
      </c>
      <c r="R220" s="60" t="str">
        <f t="shared" si="36"/>
        <v>-</v>
      </c>
      <c r="S220" s="61" t="str">
        <f t="shared" si="36"/>
        <v>-</v>
      </c>
      <c r="T220" s="72" t="str">
        <f t="shared" si="35"/>
        <v>-</v>
      </c>
      <c r="U220" s="72" t="str">
        <f t="shared" si="35"/>
        <v>-</v>
      </c>
      <c r="V220" s="72" t="str">
        <f t="shared" si="35"/>
        <v>-</v>
      </c>
      <c r="W220" s="72">
        <f t="shared" si="40"/>
        <v>0</v>
      </c>
      <c r="X220" s="72" t="str">
        <f t="shared" si="37"/>
        <v>-</v>
      </c>
      <c r="Y220" s="72" t="str">
        <f t="shared" si="38"/>
        <v>-</v>
      </c>
      <c r="Z220" s="72" t="str">
        <f t="shared" si="39"/>
        <v>-</v>
      </c>
      <c r="AA220" s="72">
        <f t="shared" si="41"/>
        <v>0</v>
      </c>
      <c r="AB220" s="60" t="str">
        <f>IFERROR(INDEX('Listor_utökad spend'!D:D,MATCH(VALUE('Input-inköpta varor o tjänster'!E229),'Listor_utökad spend'!E:E,0)),0)</f>
        <v>5 Transporter</v>
      </c>
      <c r="AC220" s="60" t="str">
        <f>IFERROR(INDEX('Listor_utökad spend'!F:F,MATCH(('Input-inköpta varor o tjänster'!F229),'Listor_utökad spend'!G:G,0)),AB220)</f>
        <v>5.4 Utryckningstransporter</v>
      </c>
      <c r="AD220" s="60" t="str">
        <f>IFERROR(INDEX('Listor_utökad spend'!H:H,MATCH(('Input-inköpta varor o tjänster'!G229),'Listor_utökad spend'!I:I,0)),AC220)</f>
        <v>5.4.4. Organ- och blodtransporter</v>
      </c>
      <c r="AE220" s="62"/>
      <c r="AF220"/>
    </row>
    <row r="221" spans="1:32" s="63" customFormat="1" ht="15.5" thickTop="1" thickBot="1">
      <c r="A221" t="str">
        <f t="shared" ref="A221:A284" si="42">TRIM(SUBSTITUTE(CONCATENATE(B221,C221,D221)," ",""))</f>
        <v>InköpAvVarorInköptaprodukterochtjänster-utökadberäkning5.4.99ÖvrigtUtryckningstransporter</v>
      </c>
      <c r="B221" t="s">
        <v>12</v>
      </c>
      <c r="C221" t="str">
        <f>'Input-inköpta varor o tjänster'!$J$11</f>
        <v>Inköpta produkter och tjänster - utökad beräkning</v>
      </c>
      <c r="D221" t="str">
        <f>'Input-inköpta varor o tjänster'!J230</f>
        <v>5.4.99 Övrigt Utryckningstransporter</v>
      </c>
      <c r="E221" t="s">
        <v>516</v>
      </c>
      <c r="F221" s="77">
        <f>'Input-inköpta varor o tjänster'!K230</f>
        <v>0</v>
      </c>
      <c r="G221" s="77">
        <f>'Input-inköpta varor o tjänster'!L230</f>
        <v>0</v>
      </c>
      <c r="H221" s="77">
        <f>'Input-inköpta varor o tjänster'!M230</f>
        <v>0</v>
      </c>
      <c r="I221" s="77">
        <f>'Input-inköpta varor o tjänster'!N230</f>
        <v>0</v>
      </c>
      <c r="J221" s="77" t="str">
        <f>'Input-inköpta varor o tjänster'!O230</f>
        <v>kg CO2e/SEK</v>
      </c>
      <c r="K221" s="77">
        <f>'Input-inköpta varor o tjänster'!P230</f>
        <v>0</v>
      </c>
      <c r="L221" s="77">
        <f>'Input-inköpta varor o tjänster'!Q230</f>
        <v>0</v>
      </c>
      <c r="M221" s="78">
        <f>'Input-inköpta varor o tjänster'!R230</f>
        <v>1.0161361378764661E-2</v>
      </c>
      <c r="N221" s="78" t="str">
        <f>IF(ISNUMBER('Input-inköpta varor o tjänster'!S230),'Input-inköpta varor o tjänster'!S230,"-")</f>
        <v>-</v>
      </c>
      <c r="O221" s="78" t="str">
        <f>IF(ISNUMBER('Input-inköpta varor o tjänster'!T230),'Input-inköpta varor o tjänster'!T230,"-")</f>
        <v>-</v>
      </c>
      <c r="P221" s="78" t="str">
        <f>IF(ISNUMBER('Input-inköpta varor o tjänster'!U230),'Input-inköpta varor o tjänster'!U230,"-")</f>
        <v>-</v>
      </c>
      <c r="Q221" s="60" t="str">
        <f t="shared" si="36"/>
        <v>-</v>
      </c>
      <c r="R221" s="60" t="str">
        <f t="shared" si="36"/>
        <v>-</v>
      </c>
      <c r="S221" s="61" t="str">
        <f t="shared" si="36"/>
        <v>-</v>
      </c>
      <c r="T221" s="72" t="str">
        <f t="shared" si="35"/>
        <v>-</v>
      </c>
      <c r="U221" s="72" t="str">
        <f t="shared" si="35"/>
        <v>-</v>
      </c>
      <c r="V221" s="72" t="str">
        <f t="shared" si="35"/>
        <v>-</v>
      </c>
      <c r="W221" s="72">
        <f t="shared" si="40"/>
        <v>0</v>
      </c>
      <c r="X221" s="72" t="str">
        <f t="shared" si="37"/>
        <v>-</v>
      </c>
      <c r="Y221" s="72" t="str">
        <f t="shared" si="38"/>
        <v>-</v>
      </c>
      <c r="Z221" s="72" t="str">
        <f t="shared" si="39"/>
        <v>-</v>
      </c>
      <c r="AA221" s="72">
        <f t="shared" si="41"/>
        <v>0</v>
      </c>
      <c r="AB221" s="60" t="str">
        <f>IFERROR(INDEX('Listor_utökad spend'!D:D,MATCH(VALUE('Input-inköpta varor o tjänster'!E230),'Listor_utökad spend'!E:E,0)),0)</f>
        <v>5 Transporter</v>
      </c>
      <c r="AC221" s="60" t="str">
        <f>IFERROR(INDEX('Listor_utökad spend'!F:F,MATCH(('Input-inköpta varor o tjänster'!F230),'Listor_utökad spend'!G:G,0)),AB221)</f>
        <v>5.4 Utryckningstransporter</v>
      </c>
      <c r="AD221" s="60" t="str">
        <f>IFERROR(INDEX('Listor_utökad spend'!H:H,MATCH(('Input-inköpta varor o tjänster'!G230),'Listor_utökad spend'!I:I,0)),AC221)</f>
        <v>5.4.99. Övrigt Utryckningstransporter</v>
      </c>
      <c r="AE221" s="62"/>
      <c r="AF221"/>
    </row>
    <row r="222" spans="1:32" s="63" customFormat="1" ht="15.5" thickTop="1" thickBot="1">
      <c r="A222" t="str">
        <f t="shared" si="42"/>
        <v>InköpAvVarorInköptaprodukterochtjänster-utökadberäkning0</v>
      </c>
      <c r="B222" t="s">
        <v>12</v>
      </c>
      <c r="C222" t="str">
        <f>'Input-inköpta varor o tjänster'!$J$11</f>
        <v>Inköpta produkter och tjänster - utökad beräkning</v>
      </c>
      <c r="D222">
        <f>'Input-inköpta varor o tjänster'!J231</f>
        <v>0</v>
      </c>
      <c r="E222" t="s">
        <v>516</v>
      </c>
      <c r="F222" s="77">
        <f>'Input-inköpta varor o tjänster'!K231</f>
        <v>0</v>
      </c>
      <c r="G222" s="77">
        <f>'Input-inköpta varor o tjänster'!L231</f>
        <v>0</v>
      </c>
      <c r="H222" s="77">
        <f>'Input-inköpta varor o tjänster'!M231</f>
        <v>0</v>
      </c>
      <c r="I222" s="77">
        <f>'Input-inköpta varor o tjänster'!N231</f>
        <v>0</v>
      </c>
      <c r="J222" s="77" t="str">
        <f>'Input-inköpta varor o tjänster'!O231</f>
        <v>-</v>
      </c>
      <c r="K222" s="77" t="str">
        <f>'Input-inköpta varor o tjänster'!P231</f>
        <v>-</v>
      </c>
      <c r="L222" s="77" t="str">
        <f>'Input-inköpta varor o tjänster'!Q231</f>
        <v>-</v>
      </c>
      <c r="M222" s="78" t="str">
        <f>'Input-inköpta varor o tjänster'!R231</f>
        <v>-</v>
      </c>
      <c r="N222" s="78" t="str">
        <f>IF(ISNUMBER('Input-inköpta varor o tjänster'!S231),'Input-inköpta varor o tjänster'!S231,"-")</f>
        <v>-</v>
      </c>
      <c r="O222" s="78" t="str">
        <f>IF(ISNUMBER('Input-inköpta varor o tjänster'!T231),'Input-inköpta varor o tjänster'!T231,"-")</f>
        <v>-</v>
      </c>
      <c r="P222" s="78" t="str">
        <f>IF(ISNUMBER('Input-inköpta varor o tjänster'!U231),'Input-inköpta varor o tjänster'!U231,"-")</f>
        <v>-</v>
      </c>
      <c r="Q222" s="60" t="str">
        <f t="shared" si="36"/>
        <v>-</v>
      </c>
      <c r="R222" s="60" t="str">
        <f t="shared" si="36"/>
        <v>-</v>
      </c>
      <c r="S222" s="61" t="str">
        <f t="shared" si="36"/>
        <v>-</v>
      </c>
      <c r="T222" s="72" t="str">
        <f t="shared" si="35"/>
        <v>-</v>
      </c>
      <c r="U222" s="72" t="str">
        <f t="shared" si="35"/>
        <v>-</v>
      </c>
      <c r="V222" s="72" t="str">
        <f t="shared" si="35"/>
        <v>-</v>
      </c>
      <c r="W222" s="72">
        <f t="shared" si="40"/>
        <v>0</v>
      </c>
      <c r="X222" s="72" t="str">
        <f t="shared" si="37"/>
        <v>-</v>
      </c>
      <c r="Y222" s="72" t="str">
        <f t="shared" si="38"/>
        <v>-</v>
      </c>
      <c r="Z222" s="72" t="str">
        <f t="shared" si="39"/>
        <v>-</v>
      </c>
      <c r="AA222" s="72">
        <f t="shared" si="41"/>
        <v>0</v>
      </c>
      <c r="AB222" s="60">
        <f>IFERROR(INDEX('Listor_utökad spend'!D:D,MATCH(VALUE('Input-inköpta varor o tjänster'!E231),'Listor_utökad spend'!E:E,0)),0)</f>
        <v>0</v>
      </c>
      <c r="AC222" s="60">
        <f>IFERROR(INDEX('Listor_utökad spend'!F:F,MATCH(('Input-inköpta varor o tjänster'!F231),'Listor_utökad spend'!G:G,0)),AB222)</f>
        <v>0</v>
      </c>
      <c r="AD222" s="60" t="str">
        <f>IFERROR(INDEX('Listor_utökad spend'!H:H,MATCH(('Input-inköpta varor o tjänster'!G231),'Listor_utökad spend'!I:I,0)),AC222)</f>
        <v xml:space="preserve"> </v>
      </c>
      <c r="AE222" s="62"/>
      <c r="AF222"/>
    </row>
    <row r="223" spans="1:32" s="63" customFormat="1" ht="15.5" thickTop="1" thickBot="1">
      <c r="A223" t="str">
        <f t="shared" si="42"/>
        <v>InköpAvVarorInköptaprodukterochtjänster-utökadberäkning6FacilityManagement</v>
      </c>
      <c r="B223" t="s">
        <v>12</v>
      </c>
      <c r="C223" t="str">
        <f>'Input-inköpta varor o tjänster'!$J$11</f>
        <v>Inköpta produkter och tjänster - utökad beräkning</v>
      </c>
      <c r="D223" t="str">
        <f>'Input-inköpta varor o tjänster'!J232</f>
        <v>6 Facility Management</v>
      </c>
      <c r="E223" t="s">
        <v>516</v>
      </c>
      <c r="F223" s="77">
        <f>'Input-inköpta varor o tjänster'!K232</f>
        <v>0</v>
      </c>
      <c r="G223" s="77">
        <f>'Input-inköpta varor o tjänster'!L232</f>
        <v>0</v>
      </c>
      <c r="H223" s="77">
        <f>'Input-inköpta varor o tjänster'!M232</f>
        <v>0</v>
      </c>
      <c r="I223" s="77">
        <f>'Input-inköpta varor o tjänster'!N232</f>
        <v>0</v>
      </c>
      <c r="J223" s="77" t="str">
        <f>'Input-inköpta varor o tjänster'!O232</f>
        <v>kg CO2e/SEK</v>
      </c>
      <c r="K223" s="77">
        <f>'Input-inköpta varor o tjänster'!P232</f>
        <v>0</v>
      </c>
      <c r="L223" s="77">
        <f>'Input-inköpta varor o tjänster'!Q232</f>
        <v>0</v>
      </c>
      <c r="M223" s="78">
        <f>'Input-inköpta varor o tjänster'!R232</f>
        <v>2.3590457005797157E-2</v>
      </c>
      <c r="N223" s="78" t="str">
        <f>IF(ISNUMBER('Input-inköpta varor o tjänster'!S232),'Input-inköpta varor o tjänster'!S232,"-")</f>
        <v>-</v>
      </c>
      <c r="O223" s="78" t="str">
        <f>IF(ISNUMBER('Input-inköpta varor o tjänster'!T232),'Input-inköpta varor o tjänster'!T232,"-")</f>
        <v>-</v>
      </c>
      <c r="P223" s="78" t="str">
        <f>IF(ISNUMBER('Input-inköpta varor o tjänster'!U232),'Input-inköpta varor o tjänster'!U232,"-")</f>
        <v>-</v>
      </c>
      <c r="Q223" s="60" t="str">
        <f t="shared" si="36"/>
        <v>-</v>
      </c>
      <c r="R223" s="60" t="str">
        <f t="shared" si="36"/>
        <v>-</v>
      </c>
      <c r="S223" s="61" t="str">
        <f t="shared" si="36"/>
        <v>-</v>
      </c>
      <c r="T223" s="72" t="str">
        <f t="shared" si="35"/>
        <v>-</v>
      </c>
      <c r="U223" s="72" t="str">
        <f t="shared" si="35"/>
        <v>-</v>
      </c>
      <c r="V223" s="72" t="str">
        <f t="shared" si="35"/>
        <v>-</v>
      </c>
      <c r="W223" s="72">
        <f t="shared" si="40"/>
        <v>0</v>
      </c>
      <c r="X223" s="72" t="str">
        <f t="shared" si="37"/>
        <v>-</v>
      </c>
      <c r="Y223" s="72" t="str">
        <f t="shared" si="38"/>
        <v>-</v>
      </c>
      <c r="Z223" s="72" t="str">
        <f t="shared" si="39"/>
        <v>-</v>
      </c>
      <c r="AA223" s="72">
        <f t="shared" si="41"/>
        <v>0</v>
      </c>
      <c r="AB223" s="60" t="str">
        <f>IFERROR(INDEX('Listor_utökad spend'!D:D,MATCH(VALUE('Input-inköpta varor o tjänster'!E232),'Listor_utökad spend'!E:E,0)),0)</f>
        <v>6 Facility Management</v>
      </c>
      <c r="AC223" s="60" t="str">
        <f>IFERROR(INDEX('Listor_utökad spend'!F:F,MATCH(('Input-inköpta varor o tjänster'!F232),'Listor_utökad spend'!G:G,0)),AB223)</f>
        <v>6 Facility Management</v>
      </c>
      <c r="AD223" s="60" t="str">
        <f>IFERROR(INDEX('Listor_utökad spend'!H:H,MATCH(('Input-inköpta varor o tjänster'!G232),'Listor_utökad spend'!I:I,0)),AC223)</f>
        <v>6 Facility Management</v>
      </c>
      <c r="AE223" s="62"/>
      <c r="AF223"/>
    </row>
    <row r="224" spans="1:32" s="63" customFormat="1" ht="15.5" thickTop="1" thickBot="1">
      <c r="A224" t="str">
        <f t="shared" si="42"/>
        <v>InköpAvVarorInköptaprodukterochtjänster-utökadberäkning6.1Avfallshantering</v>
      </c>
      <c r="B224" t="s">
        <v>12</v>
      </c>
      <c r="C224" t="str">
        <f>'Input-inköpta varor o tjänster'!$J$11</f>
        <v>Inköpta produkter och tjänster - utökad beräkning</v>
      </c>
      <c r="D224" t="str">
        <f>'Input-inköpta varor o tjänster'!J233</f>
        <v>6.1 Avfallshantering</v>
      </c>
      <c r="E224" t="s">
        <v>516</v>
      </c>
      <c r="F224" s="77">
        <f>'Input-inköpta varor o tjänster'!K233</f>
        <v>0</v>
      </c>
      <c r="G224" s="77">
        <f>'Input-inköpta varor o tjänster'!L233</f>
        <v>0</v>
      </c>
      <c r="H224" s="77">
        <f>'Input-inköpta varor o tjänster'!M233</f>
        <v>0</v>
      </c>
      <c r="I224" s="77">
        <f>'Input-inköpta varor o tjänster'!N233</f>
        <v>0</v>
      </c>
      <c r="J224" s="77" t="str">
        <f>'Input-inköpta varor o tjänster'!O233</f>
        <v>kg CO2e/SEK</v>
      </c>
      <c r="K224" s="77">
        <f>'Input-inköpta varor o tjänster'!P233</f>
        <v>0</v>
      </c>
      <c r="L224" s="77">
        <f>'Input-inköpta varor o tjänster'!Q233</f>
        <v>0</v>
      </c>
      <c r="M224" s="78">
        <f>'Input-inköpta varor o tjänster'!R233</f>
        <v>4.4453555624943006E-2</v>
      </c>
      <c r="N224" s="78" t="str">
        <f>IF(ISNUMBER('Input-inköpta varor o tjänster'!S233),'Input-inköpta varor o tjänster'!S233,"-")</f>
        <v>-</v>
      </c>
      <c r="O224" s="78" t="str">
        <f>IF(ISNUMBER('Input-inköpta varor o tjänster'!T233),'Input-inköpta varor o tjänster'!T233,"-")</f>
        <v>-</v>
      </c>
      <c r="P224" s="78" t="str">
        <f>IF(ISNUMBER('Input-inköpta varor o tjänster'!U233),'Input-inköpta varor o tjänster'!U233,"-")</f>
        <v>-</v>
      </c>
      <c r="Q224" s="60" t="str">
        <f t="shared" si="36"/>
        <v>-</v>
      </c>
      <c r="R224" s="60" t="str">
        <f t="shared" si="36"/>
        <v>-</v>
      </c>
      <c r="S224" s="61" t="str">
        <f t="shared" si="36"/>
        <v>-</v>
      </c>
      <c r="T224" s="72" t="str">
        <f t="shared" si="35"/>
        <v>-</v>
      </c>
      <c r="U224" s="72" t="str">
        <f t="shared" si="35"/>
        <v>-</v>
      </c>
      <c r="V224" s="72" t="str">
        <f t="shared" si="35"/>
        <v>-</v>
      </c>
      <c r="W224" s="72">
        <f t="shared" si="40"/>
        <v>0</v>
      </c>
      <c r="X224" s="72" t="str">
        <f t="shared" si="37"/>
        <v>-</v>
      </c>
      <c r="Y224" s="72" t="str">
        <f t="shared" si="38"/>
        <v>-</v>
      </c>
      <c r="Z224" s="72" t="str">
        <f t="shared" si="39"/>
        <v>-</v>
      </c>
      <c r="AA224" s="72">
        <f t="shared" si="41"/>
        <v>0</v>
      </c>
      <c r="AB224" s="60" t="str">
        <f>IFERROR(INDEX('Listor_utökad spend'!D:D,MATCH(VALUE('Input-inköpta varor o tjänster'!E233),'Listor_utökad spend'!E:E,0)),0)</f>
        <v>6 Facility Management</v>
      </c>
      <c r="AC224" s="60" t="str">
        <f>IFERROR(INDEX('Listor_utökad spend'!F:F,MATCH(('Input-inköpta varor o tjänster'!F233),'Listor_utökad spend'!G:G,0)),AB224)</f>
        <v>6.1 Avfallshantering</v>
      </c>
      <c r="AD224" s="60" t="str">
        <f>IFERROR(INDEX('Listor_utökad spend'!H:H,MATCH(('Input-inköpta varor o tjänster'!G233),'Listor_utökad spend'!I:I,0)),AC224)</f>
        <v>6.1 Avfallshantering</v>
      </c>
      <c r="AE224" s="62"/>
      <c r="AF224"/>
    </row>
    <row r="225" spans="1:32" s="63" customFormat="1" ht="15.5" thickTop="1" thickBot="1">
      <c r="A225" t="str">
        <f t="shared" si="42"/>
        <v>InköpAvVarorInköptaprodukterochtjänster-utökadberäkning6.1.1Specialavfallshantering</v>
      </c>
      <c r="B225" t="s">
        <v>12</v>
      </c>
      <c r="C225" t="str">
        <f>'Input-inköpta varor o tjänster'!$J$11</f>
        <v>Inköpta produkter och tjänster - utökad beräkning</v>
      </c>
      <c r="D225" t="str">
        <f>'Input-inköpta varor o tjänster'!J234</f>
        <v>6.1.1 Specialavfallshantering</v>
      </c>
      <c r="E225" t="s">
        <v>516</v>
      </c>
      <c r="F225" s="77">
        <f>'Input-inköpta varor o tjänster'!K234</f>
        <v>0</v>
      </c>
      <c r="G225" s="77">
        <f>'Input-inköpta varor o tjänster'!L234</f>
        <v>0</v>
      </c>
      <c r="H225" s="77">
        <f>'Input-inköpta varor o tjänster'!M234</f>
        <v>0</v>
      </c>
      <c r="I225" s="77">
        <f>'Input-inköpta varor o tjänster'!N234</f>
        <v>0</v>
      </c>
      <c r="J225" s="77" t="str">
        <f>'Input-inköpta varor o tjänster'!O234</f>
        <v>kg CO2e/SEK</v>
      </c>
      <c r="K225" s="77">
        <f>'Input-inköpta varor o tjänster'!P234</f>
        <v>0</v>
      </c>
      <c r="L225" s="77">
        <f>'Input-inköpta varor o tjänster'!Q234</f>
        <v>0</v>
      </c>
      <c r="M225" s="78">
        <f>'Input-inköpta varor o tjänster'!R234</f>
        <v>3.2073558475253457E-2</v>
      </c>
      <c r="N225" s="78" t="str">
        <f>IF(ISNUMBER('Input-inköpta varor o tjänster'!S234),'Input-inköpta varor o tjänster'!S234,"-")</f>
        <v>-</v>
      </c>
      <c r="O225" s="78" t="str">
        <f>IF(ISNUMBER('Input-inköpta varor o tjänster'!T234),'Input-inköpta varor o tjänster'!T234,"-")</f>
        <v>-</v>
      </c>
      <c r="P225" s="78" t="str">
        <f>IF(ISNUMBER('Input-inköpta varor o tjänster'!U234),'Input-inköpta varor o tjänster'!U234,"-")</f>
        <v>-</v>
      </c>
      <c r="Q225" s="60" t="str">
        <f t="shared" si="36"/>
        <v>-</v>
      </c>
      <c r="R225" s="60" t="str">
        <f t="shared" si="36"/>
        <v>-</v>
      </c>
      <c r="S225" s="61" t="str">
        <f t="shared" si="36"/>
        <v>-</v>
      </c>
      <c r="T225" s="72" t="str">
        <f t="shared" si="35"/>
        <v>-</v>
      </c>
      <c r="U225" s="72" t="str">
        <f t="shared" si="35"/>
        <v>-</v>
      </c>
      <c r="V225" s="72" t="str">
        <f t="shared" si="35"/>
        <v>-</v>
      </c>
      <c r="W225" s="72">
        <f t="shared" si="40"/>
        <v>0</v>
      </c>
      <c r="X225" s="72" t="str">
        <f t="shared" si="37"/>
        <v>-</v>
      </c>
      <c r="Y225" s="72" t="str">
        <f t="shared" si="38"/>
        <v>-</v>
      </c>
      <c r="Z225" s="72" t="str">
        <f t="shared" si="39"/>
        <v>-</v>
      </c>
      <c r="AA225" s="72">
        <f t="shared" si="41"/>
        <v>0</v>
      </c>
      <c r="AB225" s="60" t="str">
        <f>IFERROR(INDEX('Listor_utökad spend'!D:D,MATCH(VALUE('Input-inköpta varor o tjänster'!E234),'Listor_utökad spend'!E:E,0)),0)</f>
        <v>6 Facility Management</v>
      </c>
      <c r="AC225" s="60" t="str">
        <f>IFERROR(INDEX('Listor_utökad spend'!F:F,MATCH(('Input-inköpta varor o tjänster'!F234),'Listor_utökad spend'!G:G,0)),AB225)</f>
        <v>6.1 Avfallshantering</v>
      </c>
      <c r="AD225" s="60" t="str">
        <f>IFERROR(INDEX('Listor_utökad spend'!H:H,MATCH(('Input-inköpta varor o tjänster'!G234),'Listor_utökad spend'!I:I,0)),AC225)</f>
        <v>6.1.1. Specialavfallshantering</v>
      </c>
      <c r="AE225" s="62"/>
      <c r="AF225"/>
    </row>
    <row r="226" spans="1:32" s="63" customFormat="1" ht="15.5" thickTop="1" thickBot="1">
      <c r="A226" t="str">
        <f t="shared" si="42"/>
        <v>InköpAvVarorInköptaprodukterochtjänster-utökadberäkning6.1.99Övrigavfallshantering</v>
      </c>
      <c r="B226" t="s">
        <v>12</v>
      </c>
      <c r="C226" t="str">
        <f>'Input-inköpta varor o tjänster'!$J$11</f>
        <v>Inköpta produkter och tjänster - utökad beräkning</v>
      </c>
      <c r="D226" t="str">
        <f>'Input-inköpta varor o tjänster'!J235</f>
        <v>6.1.99 Övrig avfallshantering</v>
      </c>
      <c r="E226" t="s">
        <v>516</v>
      </c>
      <c r="F226" s="77">
        <f>'Input-inköpta varor o tjänster'!K235</f>
        <v>0</v>
      </c>
      <c r="G226" s="77">
        <f>'Input-inköpta varor o tjänster'!L235</f>
        <v>0</v>
      </c>
      <c r="H226" s="77">
        <f>'Input-inköpta varor o tjänster'!M235</f>
        <v>0</v>
      </c>
      <c r="I226" s="77">
        <f>'Input-inköpta varor o tjänster'!N235</f>
        <v>0</v>
      </c>
      <c r="J226" s="77" t="str">
        <f>'Input-inköpta varor o tjänster'!O235</f>
        <v>kg CO2e/SEK</v>
      </c>
      <c r="K226" s="77">
        <f>'Input-inköpta varor o tjänster'!P235</f>
        <v>0</v>
      </c>
      <c r="L226" s="77">
        <f>'Input-inköpta varor o tjänster'!Q235</f>
        <v>0</v>
      </c>
      <c r="M226" s="78">
        <f>'Input-inköpta varor o tjänster'!R235</f>
        <v>5.6833552774632555E-2</v>
      </c>
      <c r="N226" s="78" t="str">
        <f>IF(ISNUMBER('Input-inköpta varor o tjänster'!S235),'Input-inköpta varor o tjänster'!S235,"-")</f>
        <v>-</v>
      </c>
      <c r="O226" s="78" t="str">
        <f>IF(ISNUMBER('Input-inköpta varor o tjänster'!T235),'Input-inköpta varor o tjänster'!T235,"-")</f>
        <v>-</v>
      </c>
      <c r="P226" s="78" t="str">
        <f>IF(ISNUMBER('Input-inköpta varor o tjänster'!U235),'Input-inköpta varor o tjänster'!U235,"-")</f>
        <v>-</v>
      </c>
      <c r="Q226" s="60" t="str">
        <f t="shared" si="36"/>
        <v>-</v>
      </c>
      <c r="R226" s="60" t="str">
        <f t="shared" si="36"/>
        <v>-</v>
      </c>
      <c r="S226" s="61" t="str">
        <f t="shared" si="36"/>
        <v>-</v>
      </c>
      <c r="T226" s="72" t="str">
        <f t="shared" si="35"/>
        <v>-</v>
      </c>
      <c r="U226" s="72" t="str">
        <f t="shared" si="35"/>
        <v>-</v>
      </c>
      <c r="V226" s="72" t="str">
        <f t="shared" si="35"/>
        <v>-</v>
      </c>
      <c r="W226" s="72">
        <f t="shared" si="40"/>
        <v>0</v>
      </c>
      <c r="X226" s="72" t="str">
        <f t="shared" si="37"/>
        <v>-</v>
      </c>
      <c r="Y226" s="72" t="str">
        <f t="shared" si="38"/>
        <v>-</v>
      </c>
      <c r="Z226" s="72" t="str">
        <f t="shared" si="39"/>
        <v>-</v>
      </c>
      <c r="AA226" s="72">
        <f t="shared" si="41"/>
        <v>0</v>
      </c>
      <c r="AB226" s="60" t="str">
        <f>IFERROR(INDEX('Listor_utökad spend'!D:D,MATCH(VALUE('Input-inköpta varor o tjänster'!E235),'Listor_utökad spend'!E:E,0)),0)</f>
        <v>6 Facility Management</v>
      </c>
      <c r="AC226" s="60" t="str">
        <f>IFERROR(INDEX('Listor_utökad spend'!F:F,MATCH(('Input-inköpta varor o tjänster'!F235),'Listor_utökad spend'!G:G,0)),AB226)</f>
        <v>6.1 Avfallshantering</v>
      </c>
      <c r="AD226" s="60" t="str">
        <f>IFERROR(INDEX('Listor_utökad spend'!H:H,MATCH(('Input-inköpta varor o tjänster'!G235),'Listor_utökad spend'!I:I,0)),AC226)</f>
        <v>6.1.99. Övrig Avfallshantering</v>
      </c>
      <c r="AE226" s="62"/>
      <c r="AF226"/>
    </row>
    <row r="227" spans="1:32" s="63" customFormat="1" ht="15.5" thickTop="1" thickBot="1">
      <c r="A227" t="str">
        <f t="shared" si="42"/>
        <v>InköpAvVarorInköptaprodukterochtjänster-utökadberäkning6.2Bevakning,säkerhetochvärdetransporter</v>
      </c>
      <c r="B227" t="s">
        <v>12</v>
      </c>
      <c r="C227" t="str">
        <f>'Input-inköpta varor o tjänster'!$J$11</f>
        <v>Inköpta produkter och tjänster - utökad beräkning</v>
      </c>
      <c r="D227" t="str">
        <f>'Input-inköpta varor o tjänster'!J236</f>
        <v>6.2 Bevakning, säkerhet och värdetransporter</v>
      </c>
      <c r="E227" t="s">
        <v>516</v>
      </c>
      <c r="F227" s="77">
        <f>'Input-inköpta varor o tjänster'!K236</f>
        <v>0</v>
      </c>
      <c r="G227" s="77">
        <f>'Input-inköpta varor o tjänster'!L236</f>
        <v>0</v>
      </c>
      <c r="H227" s="77">
        <f>'Input-inköpta varor o tjänster'!M236</f>
        <v>0</v>
      </c>
      <c r="I227" s="77">
        <f>'Input-inköpta varor o tjänster'!N236</f>
        <v>0</v>
      </c>
      <c r="J227" s="77" t="str">
        <f>'Input-inköpta varor o tjänster'!O236</f>
        <v>kg CO2e/SEK</v>
      </c>
      <c r="K227" s="77">
        <f>'Input-inköpta varor o tjänster'!P236</f>
        <v>0</v>
      </c>
      <c r="L227" s="77">
        <f>'Input-inköpta varor o tjänster'!Q236</f>
        <v>0</v>
      </c>
      <c r="M227" s="78">
        <f>'Input-inköpta varor o tjänster'!R236</f>
        <v>3.6737520468286537E-2</v>
      </c>
      <c r="N227" s="78" t="str">
        <f>IF(ISNUMBER('Input-inköpta varor o tjänster'!S236),'Input-inköpta varor o tjänster'!S236,"-")</f>
        <v>-</v>
      </c>
      <c r="O227" s="78" t="str">
        <f>IF(ISNUMBER('Input-inköpta varor o tjänster'!T236),'Input-inköpta varor o tjänster'!T236,"-")</f>
        <v>-</v>
      </c>
      <c r="P227" s="78" t="str">
        <f>IF(ISNUMBER('Input-inköpta varor o tjänster'!U236),'Input-inköpta varor o tjänster'!U236,"-")</f>
        <v>-</v>
      </c>
      <c r="Q227" s="60" t="str">
        <f t="shared" si="36"/>
        <v>-</v>
      </c>
      <c r="R227" s="60" t="str">
        <f t="shared" si="36"/>
        <v>-</v>
      </c>
      <c r="S227" s="61" t="str">
        <f t="shared" si="36"/>
        <v>-</v>
      </c>
      <c r="T227" s="72" t="str">
        <f t="shared" si="35"/>
        <v>-</v>
      </c>
      <c r="U227" s="72" t="str">
        <f t="shared" si="35"/>
        <v>-</v>
      </c>
      <c r="V227" s="72" t="str">
        <f t="shared" si="35"/>
        <v>-</v>
      </c>
      <c r="W227" s="72">
        <f t="shared" si="40"/>
        <v>0</v>
      </c>
      <c r="X227" s="72" t="str">
        <f t="shared" si="37"/>
        <v>-</v>
      </c>
      <c r="Y227" s="72" t="str">
        <f t="shared" si="38"/>
        <v>-</v>
      </c>
      <c r="Z227" s="72" t="str">
        <f t="shared" si="39"/>
        <v>-</v>
      </c>
      <c r="AA227" s="72">
        <f t="shared" si="41"/>
        <v>0</v>
      </c>
      <c r="AB227" s="60" t="str">
        <f>IFERROR(INDEX('Listor_utökad spend'!D:D,MATCH(VALUE('Input-inköpta varor o tjänster'!E236),'Listor_utökad spend'!E:E,0)),0)</f>
        <v>6 Facility Management</v>
      </c>
      <c r="AC227" s="60" t="str">
        <f>IFERROR(INDEX('Listor_utökad spend'!F:F,MATCH(('Input-inköpta varor o tjänster'!F236),'Listor_utökad spend'!G:G,0)),AB227)</f>
        <v>6.2 Bevakning, säkerhet och värdetransporter</v>
      </c>
      <c r="AD227" s="60" t="str">
        <f>IFERROR(INDEX('Listor_utökad spend'!H:H,MATCH(('Input-inköpta varor o tjänster'!G236),'Listor_utökad spend'!I:I,0)),AC227)</f>
        <v>6.2 Bevakning, säkerhet och värdetransporter</v>
      </c>
      <c r="AE227" s="62"/>
      <c r="AF227"/>
    </row>
    <row r="228" spans="1:32" s="63" customFormat="1" ht="15.5" thickTop="1" thickBot="1">
      <c r="A228" t="str">
        <f t="shared" si="42"/>
        <v>InköpAvVarorInköptaprodukterochtjänster-utökadberäkning6.2.1Låsochskalskydd</v>
      </c>
      <c r="B228" t="s">
        <v>12</v>
      </c>
      <c r="C228" t="str">
        <f>'Input-inköpta varor o tjänster'!$J$11</f>
        <v>Inköpta produkter och tjänster - utökad beräkning</v>
      </c>
      <c r="D228" t="str">
        <f>'Input-inköpta varor o tjänster'!J237</f>
        <v>6.2.1 Lås och skalskydd</v>
      </c>
      <c r="E228" t="s">
        <v>516</v>
      </c>
      <c r="F228" s="77">
        <f>'Input-inköpta varor o tjänster'!K237</f>
        <v>0</v>
      </c>
      <c r="G228" s="77">
        <f>'Input-inköpta varor o tjänster'!L237</f>
        <v>0</v>
      </c>
      <c r="H228" s="77">
        <f>'Input-inköpta varor o tjänster'!M237</f>
        <v>0</v>
      </c>
      <c r="I228" s="77">
        <f>'Input-inköpta varor o tjänster'!N237</f>
        <v>0</v>
      </c>
      <c r="J228" s="77" t="str">
        <f>'Input-inköpta varor o tjänster'!O237</f>
        <v>kg CO2e/SEK</v>
      </c>
      <c r="K228" s="77">
        <f>'Input-inköpta varor o tjänster'!P237</f>
        <v>0</v>
      </c>
      <c r="L228" s="77">
        <f>'Input-inköpta varor o tjänster'!Q237</f>
        <v>0</v>
      </c>
      <c r="M228" s="78">
        <f>'Input-inköpta varor o tjänster'!R237</f>
        <v>6.3879532474494655E-2</v>
      </c>
      <c r="N228" s="78" t="str">
        <f>IF(ISNUMBER('Input-inköpta varor o tjänster'!S237),'Input-inköpta varor o tjänster'!S237,"-")</f>
        <v>-</v>
      </c>
      <c r="O228" s="78" t="str">
        <f>IF(ISNUMBER('Input-inköpta varor o tjänster'!T237),'Input-inköpta varor o tjänster'!T237,"-")</f>
        <v>-</v>
      </c>
      <c r="P228" s="78" t="str">
        <f>IF(ISNUMBER('Input-inköpta varor o tjänster'!U237),'Input-inköpta varor o tjänster'!U237,"-")</f>
        <v>-</v>
      </c>
      <c r="Q228" s="60" t="str">
        <f t="shared" si="36"/>
        <v>-</v>
      </c>
      <c r="R228" s="60" t="str">
        <f t="shared" si="36"/>
        <v>-</v>
      </c>
      <c r="S228" s="61" t="str">
        <f t="shared" si="36"/>
        <v>-</v>
      </c>
      <c r="T228" s="72" t="str">
        <f t="shared" si="35"/>
        <v>-</v>
      </c>
      <c r="U228" s="72" t="str">
        <f t="shared" si="35"/>
        <v>-</v>
      </c>
      <c r="V228" s="72" t="str">
        <f t="shared" si="35"/>
        <v>-</v>
      </c>
      <c r="W228" s="72">
        <f t="shared" si="40"/>
        <v>0</v>
      </c>
      <c r="X228" s="72" t="str">
        <f t="shared" si="37"/>
        <v>-</v>
      </c>
      <c r="Y228" s="72" t="str">
        <f t="shared" si="38"/>
        <v>-</v>
      </c>
      <c r="Z228" s="72" t="str">
        <f t="shared" si="39"/>
        <v>-</v>
      </c>
      <c r="AA228" s="72">
        <f t="shared" si="41"/>
        <v>0</v>
      </c>
      <c r="AB228" s="60" t="str">
        <f>IFERROR(INDEX('Listor_utökad spend'!D:D,MATCH(VALUE('Input-inköpta varor o tjänster'!E237),'Listor_utökad spend'!E:E,0)),0)</f>
        <v>6 Facility Management</v>
      </c>
      <c r="AC228" s="60" t="str">
        <f>IFERROR(INDEX('Listor_utökad spend'!F:F,MATCH(('Input-inköpta varor o tjänster'!F237),'Listor_utökad spend'!G:G,0)),AB228)</f>
        <v>6.2 Bevakning, säkerhet och värdetransporter</v>
      </c>
      <c r="AD228" s="60" t="str">
        <f>IFERROR(INDEX('Listor_utökad spend'!H:H,MATCH(('Input-inköpta varor o tjänster'!G237),'Listor_utökad spend'!I:I,0)),AC228)</f>
        <v>6.2.1. Lås och skalskydd</v>
      </c>
      <c r="AE228" s="62"/>
      <c r="AF228"/>
    </row>
    <row r="229" spans="1:32" s="63" customFormat="1" ht="15.5" thickTop="1" thickBot="1">
      <c r="A229" t="str">
        <f t="shared" si="42"/>
        <v>InköpAvVarorInköptaprodukterochtjänster-utökadberäkning6.2.99ÖvrigBevakning,säkerhetochvärdetransporter</v>
      </c>
      <c r="B229" t="s">
        <v>12</v>
      </c>
      <c r="C229" t="str">
        <f>'Input-inköpta varor o tjänster'!$J$11</f>
        <v>Inköpta produkter och tjänster - utökad beräkning</v>
      </c>
      <c r="D229" t="str">
        <f>'Input-inköpta varor o tjänster'!J238</f>
        <v>6.2.99 Övrig Bevakning, säkerhet och värdetransporter</v>
      </c>
      <c r="E229" t="s">
        <v>516</v>
      </c>
      <c r="F229" s="77">
        <f>'Input-inköpta varor o tjänster'!K238</f>
        <v>0</v>
      </c>
      <c r="G229" s="77">
        <f>'Input-inköpta varor o tjänster'!L238</f>
        <v>0</v>
      </c>
      <c r="H229" s="77">
        <f>'Input-inköpta varor o tjänster'!M238</f>
        <v>0</v>
      </c>
      <c r="I229" s="77">
        <f>'Input-inköpta varor o tjänster'!N238</f>
        <v>0</v>
      </c>
      <c r="J229" s="77" t="str">
        <f>'Input-inköpta varor o tjänster'!O238</f>
        <v>kg CO2e/SEK</v>
      </c>
      <c r="K229" s="77">
        <f>'Input-inköpta varor o tjänster'!P238</f>
        <v>0</v>
      </c>
      <c r="L229" s="77">
        <f>'Input-inköpta varor o tjänster'!Q238</f>
        <v>0</v>
      </c>
      <c r="M229" s="78">
        <f>'Input-inköpta varor o tjänster'!R238</f>
        <v>9.5955084620784198E-3</v>
      </c>
      <c r="N229" s="78" t="str">
        <f>IF(ISNUMBER('Input-inköpta varor o tjänster'!S238),'Input-inköpta varor o tjänster'!S238,"-")</f>
        <v>-</v>
      </c>
      <c r="O229" s="78" t="str">
        <f>IF(ISNUMBER('Input-inköpta varor o tjänster'!T238),'Input-inköpta varor o tjänster'!T238,"-")</f>
        <v>-</v>
      </c>
      <c r="P229" s="78" t="str">
        <f>IF(ISNUMBER('Input-inköpta varor o tjänster'!U238),'Input-inköpta varor o tjänster'!U238,"-")</f>
        <v>-</v>
      </c>
      <c r="Q229" s="60" t="str">
        <f t="shared" si="36"/>
        <v>-</v>
      </c>
      <c r="R229" s="60" t="str">
        <f t="shared" si="36"/>
        <v>-</v>
      </c>
      <c r="S229" s="61" t="str">
        <f t="shared" si="36"/>
        <v>-</v>
      </c>
      <c r="T229" s="72" t="str">
        <f t="shared" si="35"/>
        <v>-</v>
      </c>
      <c r="U229" s="72" t="str">
        <f t="shared" si="35"/>
        <v>-</v>
      </c>
      <c r="V229" s="72" t="str">
        <f t="shared" si="35"/>
        <v>-</v>
      </c>
      <c r="W229" s="72">
        <f t="shared" si="40"/>
        <v>0</v>
      </c>
      <c r="X229" s="72" t="str">
        <f t="shared" si="37"/>
        <v>-</v>
      </c>
      <c r="Y229" s="72" t="str">
        <f t="shared" si="38"/>
        <v>-</v>
      </c>
      <c r="Z229" s="72" t="str">
        <f t="shared" si="39"/>
        <v>-</v>
      </c>
      <c r="AA229" s="72">
        <f t="shared" si="41"/>
        <v>0</v>
      </c>
      <c r="AB229" s="60" t="str">
        <f>IFERROR(INDEX('Listor_utökad spend'!D:D,MATCH(VALUE('Input-inköpta varor o tjänster'!E238),'Listor_utökad spend'!E:E,0)),0)</f>
        <v>6 Facility Management</v>
      </c>
      <c r="AC229" s="60" t="str">
        <f>IFERROR(INDEX('Listor_utökad spend'!F:F,MATCH(('Input-inköpta varor o tjänster'!F238),'Listor_utökad spend'!G:G,0)),AB229)</f>
        <v>6.2 Bevakning, säkerhet och värdetransporter</v>
      </c>
      <c r="AD229" s="60" t="str">
        <f>IFERROR(INDEX('Listor_utökad spend'!H:H,MATCH(('Input-inköpta varor o tjänster'!G238),'Listor_utökad spend'!I:I,0)),AC229)</f>
        <v>6.2.99. Övrig bevakning, säkerhet och värdetransporter</v>
      </c>
      <c r="AE229" s="62"/>
      <c r="AF229"/>
    </row>
    <row r="230" spans="1:32" s="63" customFormat="1" ht="15.5" thickTop="1" thickBot="1">
      <c r="A230" t="str">
        <f t="shared" si="42"/>
        <v>InköpAvVarorInköptaprodukterochtjänster-utökadberäkning6.3Byggserviceochunderhållstjänster</v>
      </c>
      <c r="B230" t="s">
        <v>12</v>
      </c>
      <c r="C230" t="str">
        <f>'Input-inköpta varor o tjänster'!$J$11</f>
        <v>Inköpta produkter och tjänster - utökad beräkning</v>
      </c>
      <c r="D230" t="str">
        <f>'Input-inköpta varor o tjänster'!J239</f>
        <v>6.3 Byggservice och underhållstjänster</v>
      </c>
      <c r="E230" t="s">
        <v>516</v>
      </c>
      <c r="F230" s="77">
        <f>'Input-inköpta varor o tjänster'!K239</f>
        <v>0</v>
      </c>
      <c r="G230" s="77">
        <f>'Input-inköpta varor o tjänster'!L239</f>
        <v>0</v>
      </c>
      <c r="H230" s="77">
        <f>'Input-inköpta varor o tjänster'!M239</f>
        <v>0</v>
      </c>
      <c r="I230" s="77">
        <f>'Input-inköpta varor o tjänster'!N239</f>
        <v>0</v>
      </c>
      <c r="J230" s="77" t="str">
        <f>'Input-inköpta varor o tjänster'!O239</f>
        <v>kg CO2e/SEK</v>
      </c>
      <c r="K230" s="77">
        <f>'Input-inköpta varor o tjänster'!P239</f>
        <v>0</v>
      </c>
      <c r="L230" s="77">
        <f>'Input-inköpta varor o tjänster'!Q239</f>
        <v>0</v>
      </c>
      <c r="M230" s="78">
        <f>'Input-inköpta varor o tjänster'!R239</f>
        <v>9.6553890564542756E-3</v>
      </c>
      <c r="N230" s="78" t="str">
        <f>IF(ISNUMBER('Input-inköpta varor o tjänster'!S239),'Input-inköpta varor o tjänster'!S239,"-")</f>
        <v>-</v>
      </c>
      <c r="O230" s="78" t="str">
        <f>IF(ISNUMBER('Input-inköpta varor o tjänster'!T239),'Input-inköpta varor o tjänster'!T239,"-")</f>
        <v>-</v>
      </c>
      <c r="P230" s="78" t="str">
        <f>IF(ISNUMBER('Input-inköpta varor o tjänster'!U239),'Input-inköpta varor o tjänster'!U239,"-")</f>
        <v>-</v>
      </c>
      <c r="Q230" s="60" t="str">
        <f t="shared" si="36"/>
        <v>-</v>
      </c>
      <c r="R230" s="60" t="str">
        <f t="shared" si="36"/>
        <v>-</v>
      </c>
      <c r="S230" s="61" t="str">
        <f t="shared" si="36"/>
        <v>-</v>
      </c>
      <c r="T230" s="72" t="str">
        <f t="shared" si="35"/>
        <v>-</v>
      </c>
      <c r="U230" s="72" t="str">
        <f t="shared" si="35"/>
        <v>-</v>
      </c>
      <c r="V230" s="72" t="str">
        <f t="shared" si="35"/>
        <v>-</v>
      </c>
      <c r="W230" s="72">
        <f t="shared" si="40"/>
        <v>0</v>
      </c>
      <c r="X230" s="72" t="str">
        <f t="shared" si="37"/>
        <v>-</v>
      </c>
      <c r="Y230" s="72" t="str">
        <f t="shared" si="38"/>
        <v>-</v>
      </c>
      <c r="Z230" s="72" t="str">
        <f t="shared" si="39"/>
        <v>-</v>
      </c>
      <c r="AA230" s="72">
        <f t="shared" si="41"/>
        <v>0</v>
      </c>
      <c r="AB230" s="60" t="str">
        <f>IFERROR(INDEX('Listor_utökad spend'!D:D,MATCH(VALUE('Input-inköpta varor o tjänster'!E239),'Listor_utökad spend'!E:E,0)),0)</f>
        <v>6 Facility Management</v>
      </c>
      <c r="AC230" s="60" t="str">
        <f>IFERROR(INDEX('Listor_utökad spend'!F:F,MATCH(('Input-inköpta varor o tjänster'!F239),'Listor_utökad spend'!G:G,0)),AB230)</f>
        <v>6.3 Byggservice och underhållstjänster</v>
      </c>
      <c r="AD230" s="60" t="str">
        <f>IFERROR(INDEX('Listor_utökad spend'!H:H,MATCH(('Input-inköpta varor o tjänster'!G239),'Listor_utökad spend'!I:I,0)),AC230)</f>
        <v>6.3 Byggservice och underhållstjänster</v>
      </c>
      <c r="AE230" s="62"/>
      <c r="AF230"/>
    </row>
    <row r="231" spans="1:32" s="63" customFormat="1" ht="15.5" thickTop="1" thickBot="1">
      <c r="A231" t="str">
        <f t="shared" si="42"/>
        <v>InköpAvVarorInköptaprodukterochtjänster-utökadberäkning6.3.1Underhållhissarochrulltrappor</v>
      </c>
      <c r="B231" t="s">
        <v>12</v>
      </c>
      <c r="C231" t="str">
        <f>'Input-inköpta varor o tjänster'!$J$11</f>
        <v>Inköpta produkter och tjänster - utökad beräkning</v>
      </c>
      <c r="D231" t="str">
        <f>'Input-inköpta varor o tjänster'!J240</f>
        <v>6.3.1 Underhåll hissar och rulltrappor</v>
      </c>
      <c r="E231" t="s">
        <v>516</v>
      </c>
      <c r="F231" s="77">
        <f>'Input-inköpta varor o tjänster'!K240</f>
        <v>0</v>
      </c>
      <c r="G231" s="77">
        <f>'Input-inköpta varor o tjänster'!L240</f>
        <v>0</v>
      </c>
      <c r="H231" s="77">
        <f>'Input-inköpta varor o tjänster'!M240</f>
        <v>0</v>
      </c>
      <c r="I231" s="77">
        <f>'Input-inköpta varor o tjänster'!N240</f>
        <v>0</v>
      </c>
      <c r="J231" s="77" t="str">
        <f>'Input-inköpta varor o tjänster'!O240</f>
        <v>kg CO2e/SEK</v>
      </c>
      <c r="K231" s="77">
        <f>'Input-inköpta varor o tjänster'!P240</f>
        <v>0</v>
      </c>
      <c r="L231" s="77">
        <f>'Input-inköpta varor o tjänster'!Q240</f>
        <v>0</v>
      </c>
      <c r="M231" s="78">
        <f>'Input-inköpta varor o tjänster'!R240</f>
        <v>6.7858360793684736E-3</v>
      </c>
      <c r="N231" s="78" t="str">
        <f>IF(ISNUMBER('Input-inköpta varor o tjänster'!S240),'Input-inköpta varor o tjänster'!S240,"-")</f>
        <v>-</v>
      </c>
      <c r="O231" s="78" t="str">
        <f>IF(ISNUMBER('Input-inköpta varor o tjänster'!T240),'Input-inköpta varor o tjänster'!T240,"-")</f>
        <v>-</v>
      </c>
      <c r="P231" s="78" t="str">
        <f>IF(ISNUMBER('Input-inköpta varor o tjänster'!U240),'Input-inköpta varor o tjänster'!U240,"-")</f>
        <v>-</v>
      </c>
      <c r="Q231" s="60" t="str">
        <f t="shared" si="36"/>
        <v>-</v>
      </c>
      <c r="R231" s="60" t="str">
        <f t="shared" si="36"/>
        <v>-</v>
      </c>
      <c r="S231" s="61" t="str">
        <f t="shared" si="36"/>
        <v>-</v>
      </c>
      <c r="T231" s="72" t="str">
        <f t="shared" si="35"/>
        <v>-</v>
      </c>
      <c r="U231" s="72" t="str">
        <f t="shared" si="35"/>
        <v>-</v>
      </c>
      <c r="V231" s="72" t="str">
        <f t="shared" si="35"/>
        <v>-</v>
      </c>
      <c r="W231" s="72">
        <f t="shared" si="40"/>
        <v>0</v>
      </c>
      <c r="X231" s="72" t="str">
        <f t="shared" si="37"/>
        <v>-</v>
      </c>
      <c r="Y231" s="72" t="str">
        <f t="shared" si="38"/>
        <v>-</v>
      </c>
      <c r="Z231" s="72" t="str">
        <f t="shared" si="39"/>
        <v>-</v>
      </c>
      <c r="AA231" s="72">
        <f t="shared" si="41"/>
        <v>0</v>
      </c>
      <c r="AB231" s="60" t="str">
        <f>IFERROR(INDEX('Listor_utökad spend'!D:D,MATCH(VALUE('Input-inköpta varor o tjänster'!E240),'Listor_utökad spend'!E:E,0)),0)</f>
        <v>6 Facility Management</v>
      </c>
      <c r="AC231" s="60" t="str">
        <f>IFERROR(INDEX('Listor_utökad spend'!F:F,MATCH(('Input-inköpta varor o tjänster'!F240),'Listor_utökad spend'!G:G,0)),AB231)</f>
        <v>6.3 Byggservice och underhållstjänster</v>
      </c>
      <c r="AD231" s="60" t="str">
        <f>IFERROR(INDEX('Listor_utökad spend'!H:H,MATCH(('Input-inköpta varor o tjänster'!G240),'Listor_utökad spend'!I:I,0)),AC231)</f>
        <v>6.3.1. Underhåll hissar och rulltrappor</v>
      </c>
      <c r="AE231" s="62"/>
      <c r="AF231"/>
    </row>
    <row r="232" spans="1:32" s="63" customFormat="1" ht="15.5" thickTop="1" thickBot="1">
      <c r="A232" t="str">
        <f t="shared" si="42"/>
        <v>InköpAvVarorInköptaprodukterochtjänster-utökadberäkning6.3.99Övrigbyggserviceochunderhållstjänster</v>
      </c>
      <c r="B232" t="s">
        <v>12</v>
      </c>
      <c r="C232" t="str">
        <f>'Input-inköpta varor o tjänster'!$J$11</f>
        <v>Inköpta produkter och tjänster - utökad beräkning</v>
      </c>
      <c r="D232" t="str">
        <f>'Input-inköpta varor o tjänster'!J241</f>
        <v>6.3.99 Övrig byggservice och underhållstjänster</v>
      </c>
      <c r="E232" t="s">
        <v>516</v>
      </c>
      <c r="F232" s="77">
        <f>'Input-inköpta varor o tjänster'!K241</f>
        <v>0</v>
      </c>
      <c r="G232" s="77">
        <f>'Input-inköpta varor o tjänster'!L241</f>
        <v>0</v>
      </c>
      <c r="H232" s="77">
        <f>'Input-inköpta varor o tjänster'!M241</f>
        <v>0</v>
      </c>
      <c r="I232" s="77">
        <f>'Input-inköpta varor o tjänster'!N241</f>
        <v>0</v>
      </c>
      <c r="J232" s="77" t="str">
        <f>'Input-inköpta varor o tjänster'!O241</f>
        <v>kg CO2e/SEK</v>
      </c>
      <c r="K232" s="77">
        <f>'Input-inköpta varor o tjänster'!P241</f>
        <v>0</v>
      </c>
      <c r="L232" s="77">
        <f>'Input-inköpta varor o tjänster'!Q241</f>
        <v>0</v>
      </c>
      <c r="M232" s="78">
        <f>'Input-inköpta varor o tjänster'!R241</f>
        <v>1.2524942033540076E-2</v>
      </c>
      <c r="N232" s="78" t="str">
        <f>IF(ISNUMBER('Input-inköpta varor o tjänster'!S241),'Input-inköpta varor o tjänster'!S241,"-")</f>
        <v>-</v>
      </c>
      <c r="O232" s="78" t="str">
        <f>IF(ISNUMBER('Input-inköpta varor o tjänster'!T241),'Input-inköpta varor o tjänster'!T241,"-")</f>
        <v>-</v>
      </c>
      <c r="P232" s="78" t="str">
        <f>IF(ISNUMBER('Input-inköpta varor o tjänster'!U241),'Input-inköpta varor o tjänster'!U241,"-")</f>
        <v>-</v>
      </c>
      <c r="Q232" s="60" t="str">
        <f t="shared" si="36"/>
        <v>-</v>
      </c>
      <c r="R232" s="60" t="str">
        <f t="shared" si="36"/>
        <v>-</v>
      </c>
      <c r="S232" s="61" t="str">
        <f t="shared" si="36"/>
        <v>-</v>
      </c>
      <c r="T232" s="72" t="str">
        <f t="shared" si="35"/>
        <v>-</v>
      </c>
      <c r="U232" s="72" t="str">
        <f t="shared" si="35"/>
        <v>-</v>
      </c>
      <c r="V232" s="72" t="str">
        <f t="shared" si="35"/>
        <v>-</v>
      </c>
      <c r="W232" s="72">
        <f t="shared" si="40"/>
        <v>0</v>
      </c>
      <c r="X232" s="72" t="str">
        <f t="shared" si="37"/>
        <v>-</v>
      </c>
      <c r="Y232" s="72" t="str">
        <f t="shared" si="38"/>
        <v>-</v>
      </c>
      <c r="Z232" s="72" t="str">
        <f t="shared" si="39"/>
        <v>-</v>
      </c>
      <c r="AA232" s="72">
        <f t="shared" si="41"/>
        <v>0</v>
      </c>
      <c r="AB232" s="60" t="str">
        <f>IFERROR(INDEX('Listor_utökad spend'!D:D,MATCH(VALUE('Input-inköpta varor o tjänster'!E241),'Listor_utökad spend'!E:E,0)),0)</f>
        <v>6 Facility Management</v>
      </c>
      <c r="AC232" s="60" t="str">
        <f>IFERROR(INDEX('Listor_utökad spend'!F:F,MATCH(('Input-inköpta varor o tjänster'!F241),'Listor_utökad spend'!G:G,0)),AB232)</f>
        <v>6.3 Byggservice och underhållstjänster</v>
      </c>
      <c r="AD232" s="60" t="str">
        <f>IFERROR(INDEX('Listor_utökad spend'!H:H,MATCH(('Input-inköpta varor o tjänster'!G241),'Listor_utökad spend'!I:I,0)),AC232)</f>
        <v>6.3.99. Övrig byggservice och underhållstjänster</v>
      </c>
      <c r="AE232" s="62"/>
      <c r="AF232"/>
    </row>
    <row r="233" spans="1:32" s="63" customFormat="1" ht="15.5" thickTop="1" thickBot="1">
      <c r="A233" t="str">
        <f t="shared" si="42"/>
        <v>InköpAvVarorInköptaprodukterochtjänster-utökadberäkning6.4Flyttjänster</v>
      </c>
      <c r="B233" t="s">
        <v>12</v>
      </c>
      <c r="C233" t="str">
        <f>'Input-inköpta varor o tjänster'!$J$11</f>
        <v>Inköpta produkter och tjänster - utökad beräkning</v>
      </c>
      <c r="D233" t="str">
        <f>'Input-inköpta varor o tjänster'!J242</f>
        <v>6.4 Flyttjänster</v>
      </c>
      <c r="E233" t="s">
        <v>516</v>
      </c>
      <c r="F233" s="77">
        <f>'Input-inköpta varor o tjänster'!K242</f>
        <v>0</v>
      </c>
      <c r="G233" s="77">
        <f>'Input-inköpta varor o tjänster'!L242</f>
        <v>0</v>
      </c>
      <c r="H233" s="77">
        <f>'Input-inköpta varor o tjänster'!M242</f>
        <v>0</v>
      </c>
      <c r="I233" s="77">
        <f>'Input-inköpta varor o tjänster'!N242</f>
        <v>0</v>
      </c>
      <c r="J233" s="77" t="str">
        <f>'Input-inköpta varor o tjänster'!O242</f>
        <v>kg CO2e/SEK</v>
      </c>
      <c r="K233" s="77">
        <f>'Input-inköpta varor o tjänster'!P242</f>
        <v>0</v>
      </c>
      <c r="L233" s="77">
        <f>'Input-inköpta varor o tjänster'!Q242</f>
        <v>0</v>
      </c>
      <c r="M233" s="78">
        <f>'Input-inköpta varor o tjänster'!R242</f>
        <v>1.0161361378764661E-2</v>
      </c>
      <c r="N233" s="78" t="str">
        <f>IF(ISNUMBER('Input-inköpta varor o tjänster'!S242),'Input-inköpta varor o tjänster'!S242,"-")</f>
        <v>-</v>
      </c>
      <c r="O233" s="78" t="str">
        <f>IF(ISNUMBER('Input-inköpta varor o tjänster'!T242),'Input-inköpta varor o tjänster'!T242,"-")</f>
        <v>-</v>
      </c>
      <c r="P233" s="78" t="str">
        <f>IF(ISNUMBER('Input-inköpta varor o tjänster'!U242),'Input-inköpta varor o tjänster'!U242,"-")</f>
        <v>-</v>
      </c>
      <c r="Q233" s="60" t="str">
        <f t="shared" si="36"/>
        <v>-</v>
      </c>
      <c r="R233" s="60" t="str">
        <f t="shared" si="36"/>
        <v>-</v>
      </c>
      <c r="S233" s="61" t="str">
        <f t="shared" si="36"/>
        <v>-</v>
      </c>
      <c r="T233" s="72" t="str">
        <f t="shared" si="35"/>
        <v>-</v>
      </c>
      <c r="U233" s="72" t="str">
        <f t="shared" si="35"/>
        <v>-</v>
      </c>
      <c r="V233" s="72" t="str">
        <f t="shared" si="35"/>
        <v>-</v>
      </c>
      <c r="W233" s="72">
        <f t="shared" si="40"/>
        <v>0</v>
      </c>
      <c r="X233" s="72" t="str">
        <f t="shared" si="37"/>
        <v>-</v>
      </c>
      <c r="Y233" s="72" t="str">
        <f t="shared" si="38"/>
        <v>-</v>
      </c>
      <c r="Z233" s="72" t="str">
        <f t="shared" si="39"/>
        <v>-</v>
      </c>
      <c r="AA233" s="72">
        <f t="shared" si="41"/>
        <v>0</v>
      </c>
      <c r="AB233" s="60" t="str">
        <f>IFERROR(INDEX('Listor_utökad spend'!D:D,MATCH(VALUE('Input-inköpta varor o tjänster'!E242),'Listor_utökad spend'!E:E,0)),0)</f>
        <v>6 Facility Management</v>
      </c>
      <c r="AC233" s="60" t="str">
        <f>IFERROR(INDEX('Listor_utökad spend'!F:F,MATCH(('Input-inköpta varor o tjänster'!F242),'Listor_utökad spend'!G:G,0)),AB233)</f>
        <v>6 Facility Management</v>
      </c>
      <c r="AD233" s="60" t="str">
        <f>IFERROR(INDEX('Listor_utökad spend'!H:H,MATCH(('Input-inköpta varor o tjänster'!G242),'Listor_utökad spend'!I:I,0)),AC233)</f>
        <v>6 Facility Management</v>
      </c>
      <c r="AE233" s="62"/>
      <c r="AF233"/>
    </row>
    <row r="234" spans="1:32" s="63" customFormat="1" ht="15.5" thickTop="1" thickBot="1">
      <c r="A234" t="str">
        <f t="shared" si="42"/>
        <v>InköpAvVarorInköptaprodukterochtjänster-utökadberäkning6.5Tvättochtextilier</v>
      </c>
      <c r="B234" t="s">
        <v>12</v>
      </c>
      <c r="C234" t="str">
        <f>'Input-inköpta varor o tjänster'!$J$11</f>
        <v>Inköpta produkter och tjänster - utökad beräkning</v>
      </c>
      <c r="D234" t="str">
        <f>'Input-inköpta varor o tjänster'!J243</f>
        <v>6.5 Tvätt och textilier</v>
      </c>
      <c r="E234" t="s">
        <v>516</v>
      </c>
      <c r="F234" s="77">
        <f>'Input-inköpta varor o tjänster'!K243</f>
        <v>0</v>
      </c>
      <c r="G234" s="77">
        <f>'Input-inköpta varor o tjänster'!L243</f>
        <v>0</v>
      </c>
      <c r="H234" s="77">
        <f>'Input-inköpta varor o tjänster'!M243</f>
        <v>0</v>
      </c>
      <c r="I234" s="77">
        <f>'Input-inköpta varor o tjänster'!N243</f>
        <v>0</v>
      </c>
      <c r="J234" s="77" t="str">
        <f>'Input-inköpta varor o tjänster'!O243</f>
        <v>kg CO2e/SEK</v>
      </c>
      <c r="K234" s="77">
        <f>'Input-inköpta varor o tjänster'!P243</f>
        <v>0</v>
      </c>
      <c r="L234" s="77">
        <f>'Input-inköpta varor o tjänster'!Q243</f>
        <v>0</v>
      </c>
      <c r="M234" s="78">
        <f>'Input-inköpta varor o tjänster'!R243</f>
        <v>2.5914934436073404E-2</v>
      </c>
      <c r="N234" s="78" t="str">
        <f>IF(ISNUMBER('Input-inköpta varor o tjänster'!S243),'Input-inköpta varor o tjänster'!S243,"-")</f>
        <v>-</v>
      </c>
      <c r="O234" s="78" t="str">
        <f>IF(ISNUMBER('Input-inköpta varor o tjänster'!T243),'Input-inköpta varor o tjänster'!T243,"-")</f>
        <v>-</v>
      </c>
      <c r="P234" s="78" t="str">
        <f>IF(ISNUMBER('Input-inköpta varor o tjänster'!U243),'Input-inköpta varor o tjänster'!U243,"-")</f>
        <v>-</v>
      </c>
      <c r="Q234" s="60" t="str">
        <f t="shared" si="36"/>
        <v>-</v>
      </c>
      <c r="R234" s="60" t="str">
        <f t="shared" si="36"/>
        <v>-</v>
      </c>
      <c r="S234" s="61" t="str">
        <f t="shared" si="36"/>
        <v>-</v>
      </c>
      <c r="T234" s="72" t="str">
        <f t="shared" si="35"/>
        <v>-</v>
      </c>
      <c r="U234" s="72" t="str">
        <f t="shared" si="35"/>
        <v>-</v>
      </c>
      <c r="V234" s="72" t="str">
        <f t="shared" si="35"/>
        <v>-</v>
      </c>
      <c r="W234" s="72">
        <f t="shared" si="40"/>
        <v>0</v>
      </c>
      <c r="X234" s="72" t="str">
        <f t="shared" si="37"/>
        <v>-</v>
      </c>
      <c r="Y234" s="72" t="str">
        <f t="shared" si="38"/>
        <v>-</v>
      </c>
      <c r="Z234" s="72" t="str">
        <f t="shared" si="39"/>
        <v>-</v>
      </c>
      <c r="AA234" s="72">
        <f t="shared" si="41"/>
        <v>0</v>
      </c>
      <c r="AB234" s="60" t="str">
        <f>IFERROR(INDEX('Listor_utökad spend'!D:D,MATCH(VALUE('Input-inköpta varor o tjänster'!E243),'Listor_utökad spend'!E:E,0)),0)</f>
        <v>6 Facility Management</v>
      </c>
      <c r="AC234" s="60" t="str">
        <f>IFERROR(INDEX('Listor_utökad spend'!F:F,MATCH(('Input-inköpta varor o tjänster'!F243),'Listor_utökad spend'!G:G,0)),AB234)</f>
        <v>6.5 Tvätt och textilier</v>
      </c>
      <c r="AD234" s="60" t="str">
        <f>IFERROR(INDEX('Listor_utökad spend'!H:H,MATCH(('Input-inköpta varor o tjänster'!G243),'Listor_utökad spend'!I:I,0)),AC234)</f>
        <v>6.5 Tvätt och textilier</v>
      </c>
      <c r="AE234" s="62"/>
      <c r="AF234"/>
    </row>
    <row r="235" spans="1:32" s="63" customFormat="1" ht="15.5" thickTop="1" thickBot="1">
      <c r="A235" t="str">
        <f t="shared" si="42"/>
        <v>InköpAvVarorInköptaprodukterochtjänster-utökadberäkning6.5.1Tvättjänster</v>
      </c>
      <c r="B235" t="s">
        <v>12</v>
      </c>
      <c r="C235" t="str">
        <f>'Input-inköpta varor o tjänster'!$J$11</f>
        <v>Inköpta produkter och tjänster - utökad beräkning</v>
      </c>
      <c r="D235" t="str">
        <f>'Input-inköpta varor o tjänster'!J244</f>
        <v>6.5.1 Tvättjänster</v>
      </c>
      <c r="E235" t="s">
        <v>516</v>
      </c>
      <c r="F235" s="77">
        <f>'Input-inköpta varor o tjänster'!K244</f>
        <v>0</v>
      </c>
      <c r="G235" s="77">
        <f>'Input-inköpta varor o tjänster'!L244</f>
        <v>0</v>
      </c>
      <c r="H235" s="77">
        <f>'Input-inköpta varor o tjänster'!M244</f>
        <v>0</v>
      </c>
      <c r="I235" s="77">
        <f>'Input-inköpta varor o tjänster'!N244</f>
        <v>0</v>
      </c>
      <c r="J235" s="77" t="str">
        <f>'Input-inköpta varor o tjänster'!O244</f>
        <v>kg CO2e/SEK</v>
      </c>
      <c r="K235" s="77">
        <f>'Input-inköpta varor o tjänster'!P244</f>
        <v>0</v>
      </c>
      <c r="L235" s="77">
        <f>'Input-inköpta varor o tjänster'!Q244</f>
        <v>0</v>
      </c>
      <c r="M235" s="78">
        <f>'Input-inköpta varor o tjänster'!R244</f>
        <v>8.2075202558427821E-3</v>
      </c>
      <c r="N235" s="78" t="str">
        <f>IF(ISNUMBER('Input-inköpta varor o tjänster'!S244),'Input-inköpta varor o tjänster'!S244,"-")</f>
        <v>-</v>
      </c>
      <c r="O235" s="78" t="str">
        <f>IF(ISNUMBER('Input-inköpta varor o tjänster'!T244),'Input-inköpta varor o tjänster'!T244,"-")</f>
        <v>-</v>
      </c>
      <c r="P235" s="78" t="str">
        <f>IF(ISNUMBER('Input-inköpta varor o tjänster'!U244),'Input-inköpta varor o tjänster'!U244,"-")</f>
        <v>-</v>
      </c>
      <c r="Q235" s="60" t="str">
        <f t="shared" si="36"/>
        <v>-</v>
      </c>
      <c r="R235" s="60" t="str">
        <f t="shared" si="36"/>
        <v>-</v>
      </c>
      <c r="S235" s="61" t="str">
        <f t="shared" si="36"/>
        <v>-</v>
      </c>
      <c r="T235" s="72" t="str">
        <f t="shared" si="35"/>
        <v>-</v>
      </c>
      <c r="U235" s="72" t="str">
        <f t="shared" si="35"/>
        <v>-</v>
      </c>
      <c r="V235" s="72" t="str">
        <f t="shared" si="35"/>
        <v>-</v>
      </c>
      <c r="W235" s="72">
        <f t="shared" si="40"/>
        <v>0</v>
      </c>
      <c r="X235" s="72" t="str">
        <f t="shared" si="37"/>
        <v>-</v>
      </c>
      <c r="Y235" s="72" t="str">
        <f t="shared" si="38"/>
        <v>-</v>
      </c>
      <c r="Z235" s="72" t="str">
        <f t="shared" si="39"/>
        <v>-</v>
      </c>
      <c r="AA235" s="72">
        <f t="shared" si="41"/>
        <v>0</v>
      </c>
      <c r="AB235" s="60" t="str">
        <f>IFERROR(INDEX('Listor_utökad spend'!D:D,MATCH(VALUE('Input-inköpta varor o tjänster'!E244),'Listor_utökad spend'!E:E,0)),0)</f>
        <v>6 Facility Management</v>
      </c>
      <c r="AC235" s="60" t="str">
        <f>IFERROR(INDEX('Listor_utökad spend'!F:F,MATCH(('Input-inköpta varor o tjänster'!F244),'Listor_utökad spend'!G:G,0)),AB235)</f>
        <v>6.5 Tvätt och textilier</v>
      </c>
      <c r="AD235" s="60" t="str">
        <f>IFERROR(INDEX('Listor_utökad spend'!H:H,MATCH(('Input-inköpta varor o tjänster'!G244),'Listor_utökad spend'!I:I,0)),AC235)</f>
        <v>6.5.1. Tvättjänster</v>
      </c>
      <c r="AE235" s="62"/>
      <c r="AF235"/>
    </row>
    <row r="236" spans="1:32" s="63" customFormat="1" ht="15.5" thickTop="1" thickBot="1">
      <c r="A236" t="str">
        <f t="shared" si="42"/>
        <v>InköpAvVarorInköptaprodukterochtjänster-utökadberäkning6.5.2Textilier</v>
      </c>
      <c r="B236" t="s">
        <v>12</v>
      </c>
      <c r="C236" t="str">
        <f>'Input-inköpta varor o tjänster'!$J$11</f>
        <v>Inköpta produkter och tjänster - utökad beräkning</v>
      </c>
      <c r="D236" t="str">
        <f>'Input-inköpta varor o tjänster'!J245</f>
        <v>6.5.2 Textilier</v>
      </c>
      <c r="E236" t="s">
        <v>516</v>
      </c>
      <c r="F236" s="77">
        <f>'Input-inköpta varor o tjänster'!K245</f>
        <v>0</v>
      </c>
      <c r="G236" s="77">
        <f>'Input-inköpta varor o tjänster'!L245</f>
        <v>0</v>
      </c>
      <c r="H236" s="77">
        <f>'Input-inköpta varor o tjänster'!M245</f>
        <v>0</v>
      </c>
      <c r="I236" s="77">
        <f>'Input-inköpta varor o tjänster'!N245</f>
        <v>0</v>
      </c>
      <c r="J236" s="77" t="str">
        <f>'Input-inköpta varor o tjänster'!O245</f>
        <v>kg CO2e/SEK</v>
      </c>
      <c r="K236" s="77">
        <f>'Input-inköpta varor o tjänster'!P245</f>
        <v>0</v>
      </c>
      <c r="L236" s="77">
        <f>'Input-inköpta varor o tjänster'!Q245</f>
        <v>0</v>
      </c>
      <c r="M236" s="78">
        <f>'Input-inköpta varor o tjänster'!R245</f>
        <v>2.0791195708571051E-2</v>
      </c>
      <c r="N236" s="78" t="str">
        <f>IF(ISNUMBER('Input-inköpta varor o tjänster'!S245),'Input-inköpta varor o tjänster'!S245,"-")</f>
        <v>-</v>
      </c>
      <c r="O236" s="78" t="str">
        <f>IF(ISNUMBER('Input-inköpta varor o tjänster'!T245),'Input-inköpta varor o tjänster'!T245,"-")</f>
        <v>-</v>
      </c>
      <c r="P236" s="78" t="str">
        <f>IF(ISNUMBER('Input-inköpta varor o tjänster'!U245),'Input-inköpta varor o tjänster'!U245,"-")</f>
        <v>-</v>
      </c>
      <c r="Q236" s="60" t="str">
        <f t="shared" si="36"/>
        <v>-</v>
      </c>
      <c r="R236" s="60" t="str">
        <f t="shared" si="36"/>
        <v>-</v>
      </c>
      <c r="S236" s="61" t="str">
        <f t="shared" si="36"/>
        <v>-</v>
      </c>
      <c r="T236" s="72" t="str">
        <f t="shared" si="35"/>
        <v>-</v>
      </c>
      <c r="U236" s="72" t="str">
        <f t="shared" si="35"/>
        <v>-</v>
      </c>
      <c r="V236" s="72" t="str">
        <f t="shared" si="35"/>
        <v>-</v>
      </c>
      <c r="W236" s="72">
        <f t="shared" si="40"/>
        <v>0</v>
      </c>
      <c r="X236" s="72" t="str">
        <f t="shared" si="37"/>
        <v>-</v>
      </c>
      <c r="Y236" s="72" t="str">
        <f t="shared" si="38"/>
        <v>-</v>
      </c>
      <c r="Z236" s="72" t="str">
        <f t="shared" si="39"/>
        <v>-</v>
      </c>
      <c r="AA236" s="72">
        <f t="shared" si="41"/>
        <v>0</v>
      </c>
      <c r="AB236" s="60" t="str">
        <f>IFERROR(INDEX('Listor_utökad spend'!D:D,MATCH(VALUE('Input-inköpta varor o tjänster'!E245),'Listor_utökad spend'!E:E,0)),0)</f>
        <v>6 Facility Management</v>
      </c>
      <c r="AC236" s="60" t="str">
        <f>IFERROR(INDEX('Listor_utökad spend'!F:F,MATCH(('Input-inköpta varor o tjänster'!F245),'Listor_utökad spend'!G:G,0)),AB236)</f>
        <v>6.5 Tvätt och textilier</v>
      </c>
      <c r="AD236" s="60" t="str">
        <f>IFERROR(INDEX('Listor_utökad spend'!H:H,MATCH(('Input-inköpta varor o tjänster'!G245),'Listor_utökad spend'!I:I,0)),AC236)</f>
        <v>6.5.2 Textilier</v>
      </c>
      <c r="AE236" s="62"/>
      <c r="AF236"/>
    </row>
    <row r="237" spans="1:32" s="63" customFormat="1" ht="15.5" thickTop="1" thickBot="1">
      <c r="A237" t="str">
        <f t="shared" si="42"/>
        <v>InköpAvVarorInköptaprodukterochtjänster-utökadberäkning6.6Livsmedelochtillhörandetjänster</v>
      </c>
      <c r="B237" t="s">
        <v>12</v>
      </c>
      <c r="C237" t="str">
        <f>'Input-inköpta varor o tjänster'!$J$11</f>
        <v>Inköpta produkter och tjänster - utökad beräkning</v>
      </c>
      <c r="D237" t="str">
        <f>'Input-inköpta varor o tjänster'!J246</f>
        <v>6.6 Livsmedel och tillhörande tjänster</v>
      </c>
      <c r="E237" t="s">
        <v>516</v>
      </c>
      <c r="F237" s="77">
        <f>'Input-inköpta varor o tjänster'!K246</f>
        <v>0</v>
      </c>
      <c r="G237" s="77">
        <f>'Input-inköpta varor o tjänster'!L246</f>
        <v>0</v>
      </c>
      <c r="H237" s="77">
        <f>'Input-inköpta varor o tjänster'!M246</f>
        <v>0</v>
      </c>
      <c r="I237" s="77">
        <f>'Input-inköpta varor o tjänster'!N246</f>
        <v>0</v>
      </c>
      <c r="J237" s="77" t="str">
        <f>'Input-inköpta varor o tjänster'!O246</f>
        <v>kg CO2e/SEK</v>
      </c>
      <c r="K237" s="77">
        <f>'Input-inköpta varor o tjänster'!P246</f>
        <v>0</v>
      </c>
      <c r="L237" s="77">
        <f>'Input-inköpta varor o tjänster'!Q246</f>
        <v>0</v>
      </c>
      <c r="M237" s="78">
        <f>'Input-inköpta varor o tjänster'!R246</f>
        <v>2.9498935658251429E-2</v>
      </c>
      <c r="N237" s="78" t="str">
        <f>IF(ISNUMBER('Input-inköpta varor o tjänster'!S246),'Input-inköpta varor o tjänster'!S246,"-")</f>
        <v>-</v>
      </c>
      <c r="O237" s="78" t="str">
        <f>IF(ISNUMBER('Input-inköpta varor o tjänster'!T246),'Input-inköpta varor o tjänster'!T246,"-")</f>
        <v>-</v>
      </c>
      <c r="P237" s="78" t="str">
        <f>IF(ISNUMBER('Input-inköpta varor o tjänster'!U246),'Input-inköpta varor o tjänster'!U246,"-")</f>
        <v>-</v>
      </c>
      <c r="Q237" s="60" t="str">
        <f t="shared" si="36"/>
        <v>-</v>
      </c>
      <c r="R237" s="60" t="str">
        <f t="shared" si="36"/>
        <v>-</v>
      </c>
      <c r="S237" s="61" t="str">
        <f t="shared" si="36"/>
        <v>-</v>
      </c>
      <c r="T237" s="72" t="str">
        <f t="shared" si="35"/>
        <v>-</v>
      </c>
      <c r="U237" s="72" t="str">
        <f t="shared" si="35"/>
        <v>-</v>
      </c>
      <c r="V237" s="72" t="str">
        <f t="shared" si="35"/>
        <v>-</v>
      </c>
      <c r="W237" s="72">
        <f t="shared" si="40"/>
        <v>0</v>
      </c>
      <c r="X237" s="72" t="str">
        <f t="shared" si="37"/>
        <v>-</v>
      </c>
      <c r="Y237" s="72" t="str">
        <f t="shared" si="38"/>
        <v>-</v>
      </c>
      <c r="Z237" s="72" t="str">
        <f t="shared" si="39"/>
        <v>-</v>
      </c>
      <c r="AA237" s="72">
        <f t="shared" si="41"/>
        <v>0</v>
      </c>
      <c r="AB237" s="60" t="str">
        <f>IFERROR(INDEX('Listor_utökad spend'!D:D,MATCH(VALUE('Input-inköpta varor o tjänster'!E246),'Listor_utökad spend'!E:E,0)),0)</f>
        <v>6 Facility Management</v>
      </c>
      <c r="AC237" s="60" t="str">
        <f>IFERROR(INDEX('Listor_utökad spend'!F:F,MATCH(('Input-inköpta varor o tjänster'!F246),'Listor_utökad spend'!G:G,0)),AB237)</f>
        <v>6.6 Livsmedel och tillhörande tjänster</v>
      </c>
      <c r="AD237" s="60" t="str">
        <f>IFERROR(INDEX('Listor_utökad spend'!H:H,MATCH(('Input-inköpta varor o tjänster'!G246),'Listor_utökad spend'!I:I,0)),AC237)</f>
        <v>6.6 Livsmedel och tillhörande tjänster</v>
      </c>
      <c r="AE237" s="62"/>
      <c r="AF237"/>
    </row>
    <row r="238" spans="1:32" s="63" customFormat="1" ht="15.5" thickTop="1" thickBot="1">
      <c r="A238" t="str">
        <f t="shared" si="42"/>
        <v>InköpAvVarorInköptaprodukterochtjänster-utökadberäkning6.6.1Cateringochfika</v>
      </c>
      <c r="B238" t="s">
        <v>12</v>
      </c>
      <c r="C238" t="str">
        <f>'Input-inköpta varor o tjänster'!$J$11</f>
        <v>Inköpta produkter och tjänster - utökad beräkning</v>
      </c>
      <c r="D238" t="str">
        <f>'Input-inköpta varor o tjänster'!J247</f>
        <v>6.6.1 Catering och fika</v>
      </c>
      <c r="E238" t="s">
        <v>516</v>
      </c>
      <c r="F238" s="77">
        <f>'Input-inköpta varor o tjänster'!K247</f>
        <v>0</v>
      </c>
      <c r="G238" s="77">
        <f>'Input-inköpta varor o tjänster'!L247</f>
        <v>0</v>
      </c>
      <c r="H238" s="77">
        <f>'Input-inköpta varor o tjänster'!M247</f>
        <v>0</v>
      </c>
      <c r="I238" s="77">
        <f>'Input-inköpta varor o tjänster'!N247</f>
        <v>0</v>
      </c>
      <c r="J238" s="77" t="str">
        <f>'Input-inköpta varor o tjänster'!O247</f>
        <v>kg CO2e/SEK</v>
      </c>
      <c r="K238" s="77">
        <f>'Input-inköpta varor o tjänster'!P247</f>
        <v>0</v>
      </c>
      <c r="L238" s="77">
        <f>'Input-inköpta varor o tjänster'!Q247</f>
        <v>0</v>
      </c>
      <c r="M238" s="78">
        <f>'Input-inköpta varor o tjänster'!R247</f>
        <v>4.4567840389994735E-2</v>
      </c>
      <c r="N238" s="78" t="str">
        <f>IF(ISNUMBER('Input-inköpta varor o tjänster'!S247),'Input-inköpta varor o tjänster'!S247,"-")</f>
        <v>-</v>
      </c>
      <c r="O238" s="78" t="str">
        <f>IF(ISNUMBER('Input-inköpta varor o tjänster'!T247),'Input-inköpta varor o tjänster'!T247,"-")</f>
        <v>-</v>
      </c>
      <c r="P238" s="78" t="str">
        <f>IF(ISNUMBER('Input-inköpta varor o tjänster'!U247),'Input-inköpta varor o tjänster'!U247,"-")</f>
        <v>-</v>
      </c>
      <c r="Q238" s="60" t="str">
        <f t="shared" si="36"/>
        <v>-</v>
      </c>
      <c r="R238" s="60" t="str">
        <f t="shared" si="36"/>
        <v>-</v>
      </c>
      <c r="S238" s="61" t="str">
        <f t="shared" si="36"/>
        <v>-</v>
      </c>
      <c r="T238" s="72" t="str">
        <f t="shared" si="35"/>
        <v>-</v>
      </c>
      <c r="U238" s="72" t="str">
        <f t="shared" si="35"/>
        <v>-</v>
      </c>
      <c r="V238" s="72" t="str">
        <f t="shared" si="35"/>
        <v>-</v>
      </c>
      <c r="W238" s="72">
        <f t="shared" si="40"/>
        <v>0</v>
      </c>
      <c r="X238" s="72" t="str">
        <f t="shared" si="37"/>
        <v>-</v>
      </c>
      <c r="Y238" s="72" t="str">
        <f t="shared" si="38"/>
        <v>-</v>
      </c>
      <c r="Z238" s="72" t="str">
        <f t="shared" si="39"/>
        <v>-</v>
      </c>
      <c r="AA238" s="72">
        <f t="shared" si="41"/>
        <v>0</v>
      </c>
      <c r="AB238" s="60" t="str">
        <f>IFERROR(INDEX('Listor_utökad spend'!D:D,MATCH(VALUE('Input-inköpta varor o tjänster'!E247),'Listor_utökad spend'!E:E,0)),0)</f>
        <v>6 Facility Management</v>
      </c>
      <c r="AC238" s="60" t="str">
        <f>IFERROR(INDEX('Listor_utökad spend'!F:F,MATCH(('Input-inköpta varor o tjänster'!F247),'Listor_utökad spend'!G:G,0)),AB238)</f>
        <v>6.6 Livsmedel och tillhörande tjänster</v>
      </c>
      <c r="AD238" s="60" t="str">
        <f>IFERROR(INDEX('Listor_utökad spend'!H:H,MATCH(('Input-inköpta varor o tjänster'!G247),'Listor_utökad spend'!I:I,0)),AC238)</f>
        <v>6.6.1. Catering och fika</v>
      </c>
      <c r="AE238" s="62"/>
      <c r="AF238"/>
    </row>
    <row r="239" spans="1:32" s="63" customFormat="1" ht="15.5" thickTop="1" thickBot="1">
      <c r="A239" t="str">
        <f t="shared" si="42"/>
        <v>InköpAvVarorInköptaprodukterochtjänster-utökadberäkning6.6.2Livsmedel</v>
      </c>
      <c r="B239" t="s">
        <v>12</v>
      </c>
      <c r="C239" t="str">
        <f>'Input-inköpta varor o tjänster'!$J$11</f>
        <v>Inköpta produkter och tjänster - utökad beräkning</v>
      </c>
      <c r="D239" t="str">
        <f>'Input-inköpta varor o tjänster'!J248</f>
        <v>6.6.2 Livsmedel</v>
      </c>
      <c r="E239" t="s">
        <v>516</v>
      </c>
      <c r="F239" s="77">
        <f>'Input-inköpta varor o tjänster'!K248</f>
        <v>0</v>
      </c>
      <c r="G239" s="77">
        <f>'Input-inköpta varor o tjänster'!L248</f>
        <v>0</v>
      </c>
      <c r="H239" s="77">
        <f>'Input-inköpta varor o tjänster'!M248</f>
        <v>0</v>
      </c>
      <c r="I239" s="77">
        <f>'Input-inköpta varor o tjänster'!N248</f>
        <v>0</v>
      </c>
      <c r="J239" s="77" t="str">
        <f>'Input-inköpta varor o tjänster'!O248</f>
        <v>kg CO2e/SEK</v>
      </c>
      <c r="K239" s="77">
        <f>'Input-inköpta varor o tjänster'!P248</f>
        <v>0</v>
      </c>
      <c r="L239" s="77">
        <f>'Input-inköpta varor o tjänster'!Q248</f>
        <v>0</v>
      </c>
      <c r="M239" s="78">
        <f>'Input-inköpta varor o tjänster'!R248</f>
        <v>1.9452999170422553E-2</v>
      </c>
      <c r="N239" s="78" t="str">
        <f>IF(ISNUMBER('Input-inköpta varor o tjänster'!S248),'Input-inköpta varor o tjänster'!S248,"-")</f>
        <v>-</v>
      </c>
      <c r="O239" s="78" t="str">
        <f>IF(ISNUMBER('Input-inköpta varor o tjänster'!T248),'Input-inköpta varor o tjänster'!T248,"-")</f>
        <v>-</v>
      </c>
      <c r="P239" s="78" t="str">
        <f>IF(ISNUMBER('Input-inköpta varor o tjänster'!U248),'Input-inköpta varor o tjänster'!U248,"-")</f>
        <v>-</v>
      </c>
      <c r="Q239" s="60" t="str">
        <f t="shared" si="36"/>
        <v>-</v>
      </c>
      <c r="R239" s="60" t="str">
        <f t="shared" si="36"/>
        <v>-</v>
      </c>
      <c r="S239" s="61" t="str">
        <f t="shared" si="36"/>
        <v>-</v>
      </c>
      <c r="T239" s="72" t="str">
        <f t="shared" si="35"/>
        <v>-</v>
      </c>
      <c r="U239" s="72" t="str">
        <f t="shared" si="35"/>
        <v>-</v>
      </c>
      <c r="V239" s="72" t="str">
        <f t="shared" si="35"/>
        <v>-</v>
      </c>
      <c r="W239" s="72">
        <f t="shared" si="40"/>
        <v>0</v>
      </c>
      <c r="X239" s="72" t="str">
        <f t="shared" si="37"/>
        <v>-</v>
      </c>
      <c r="Y239" s="72" t="str">
        <f t="shared" si="38"/>
        <v>-</v>
      </c>
      <c r="Z239" s="72" t="str">
        <f t="shared" si="39"/>
        <v>-</v>
      </c>
      <c r="AA239" s="72">
        <f t="shared" si="41"/>
        <v>0</v>
      </c>
      <c r="AB239" s="60" t="str">
        <f>IFERROR(INDEX('Listor_utökad spend'!D:D,MATCH(VALUE('Input-inköpta varor o tjänster'!E248),'Listor_utökad spend'!E:E,0)),0)</f>
        <v>6 Facility Management</v>
      </c>
      <c r="AC239" s="60" t="str">
        <f>IFERROR(INDEX('Listor_utökad spend'!F:F,MATCH(('Input-inköpta varor o tjänster'!F248),'Listor_utökad spend'!G:G,0)),AB239)</f>
        <v>6.6 Livsmedel och tillhörande tjänster</v>
      </c>
      <c r="AD239" s="60" t="str">
        <f>IFERROR(INDEX('Listor_utökad spend'!H:H,MATCH(('Input-inköpta varor o tjänster'!G248),'Listor_utökad spend'!I:I,0)),AC239)</f>
        <v>6.6.2. Livsmedel</v>
      </c>
      <c r="AE239" s="62"/>
      <c r="AF239"/>
    </row>
    <row r="240" spans="1:32" s="63" customFormat="1" ht="15.5" thickTop="1" thickBot="1">
      <c r="A240" t="str">
        <f t="shared" si="42"/>
        <v>InköpAvVarorInköptaprodukterochtjänster-utökadberäkning6.6.3Patientmåltider</v>
      </c>
      <c r="B240" t="s">
        <v>12</v>
      </c>
      <c r="C240" t="str">
        <f>'Input-inköpta varor o tjänster'!$J$11</f>
        <v>Inköpta produkter och tjänster - utökad beräkning</v>
      </c>
      <c r="D240" t="str">
        <f>'Input-inköpta varor o tjänster'!J249</f>
        <v>6.6.3 Patientmåltider</v>
      </c>
      <c r="E240" t="s">
        <v>516</v>
      </c>
      <c r="F240" s="77">
        <f>'Input-inköpta varor o tjänster'!K249</f>
        <v>0</v>
      </c>
      <c r="G240" s="77">
        <f>'Input-inköpta varor o tjänster'!L249</f>
        <v>0</v>
      </c>
      <c r="H240" s="77">
        <f>'Input-inköpta varor o tjänster'!M249</f>
        <v>0</v>
      </c>
      <c r="I240" s="77">
        <f>'Input-inköpta varor o tjänster'!N249</f>
        <v>0</v>
      </c>
      <c r="J240" s="77" t="str">
        <f>'Input-inköpta varor o tjänster'!O249</f>
        <v>kg CO2e/SEK</v>
      </c>
      <c r="K240" s="77">
        <f>'Input-inköpta varor o tjänster'!P249</f>
        <v>0</v>
      </c>
      <c r="L240" s="77">
        <f>'Input-inköpta varor o tjänster'!Q249</f>
        <v>0</v>
      </c>
      <c r="M240" s="78">
        <f>'Input-inköpta varor o tjänster'!R249</f>
        <v>1.9452999170422553E-2</v>
      </c>
      <c r="N240" s="78" t="str">
        <f>IF(ISNUMBER('Input-inköpta varor o tjänster'!S249),'Input-inköpta varor o tjänster'!S249,"-")</f>
        <v>-</v>
      </c>
      <c r="O240" s="78" t="str">
        <f>IF(ISNUMBER('Input-inköpta varor o tjänster'!T249),'Input-inköpta varor o tjänster'!T249,"-")</f>
        <v>-</v>
      </c>
      <c r="P240" s="78" t="str">
        <f>IF(ISNUMBER('Input-inköpta varor o tjänster'!U249),'Input-inköpta varor o tjänster'!U249,"-")</f>
        <v>-</v>
      </c>
      <c r="Q240" s="60" t="str">
        <f t="shared" si="36"/>
        <v>-</v>
      </c>
      <c r="R240" s="60" t="str">
        <f t="shared" si="36"/>
        <v>-</v>
      </c>
      <c r="S240" s="61" t="str">
        <f t="shared" si="36"/>
        <v>-</v>
      </c>
      <c r="T240" s="72" t="str">
        <f t="shared" si="35"/>
        <v>-</v>
      </c>
      <c r="U240" s="72" t="str">
        <f t="shared" si="35"/>
        <v>-</v>
      </c>
      <c r="V240" s="72" t="str">
        <f t="shared" si="35"/>
        <v>-</v>
      </c>
      <c r="W240" s="72">
        <f t="shared" si="40"/>
        <v>0</v>
      </c>
      <c r="X240" s="72" t="str">
        <f t="shared" si="37"/>
        <v>-</v>
      </c>
      <c r="Y240" s="72" t="str">
        <f t="shared" si="38"/>
        <v>-</v>
      </c>
      <c r="Z240" s="72" t="str">
        <f t="shared" si="39"/>
        <v>-</v>
      </c>
      <c r="AA240" s="72">
        <f t="shared" si="41"/>
        <v>0</v>
      </c>
      <c r="AB240" s="60" t="str">
        <f>IFERROR(INDEX('Listor_utökad spend'!D:D,MATCH(VALUE('Input-inköpta varor o tjänster'!E249),'Listor_utökad spend'!E:E,0)),0)</f>
        <v>6 Facility Management</v>
      </c>
      <c r="AC240" s="60" t="str">
        <f>IFERROR(INDEX('Listor_utökad spend'!F:F,MATCH(('Input-inköpta varor o tjänster'!F249),'Listor_utökad spend'!G:G,0)),AB240)</f>
        <v>6.6 Livsmedel och tillhörande tjänster</v>
      </c>
      <c r="AD240" s="60" t="str">
        <f>IFERROR(INDEX('Listor_utökad spend'!H:H,MATCH(('Input-inköpta varor o tjänster'!G249),'Listor_utökad spend'!I:I,0)),AC240)</f>
        <v>6.6.3. Patientmåltider</v>
      </c>
      <c r="AE240" s="62"/>
      <c r="AF240"/>
    </row>
    <row r="241" spans="1:32" s="63" customFormat="1" ht="15.5" thickTop="1" thickBot="1">
      <c r="A241" t="str">
        <f t="shared" si="42"/>
        <v>InköpAvVarorInköptaprodukterochtjänster-utökadberäkning6.6.4Restaurangdrift</v>
      </c>
      <c r="B241" t="s">
        <v>12</v>
      </c>
      <c r="C241" t="str">
        <f>'Input-inköpta varor o tjänster'!$J$11</f>
        <v>Inköpta produkter och tjänster - utökad beräkning</v>
      </c>
      <c r="D241" t="str">
        <f>'Input-inköpta varor o tjänster'!J250</f>
        <v>6.6.4 Restaurangdrift</v>
      </c>
      <c r="E241" t="s">
        <v>516</v>
      </c>
      <c r="F241" s="77">
        <f>'Input-inköpta varor o tjänster'!K250</f>
        <v>0</v>
      </c>
      <c r="G241" s="77">
        <f>'Input-inköpta varor o tjänster'!L250</f>
        <v>0</v>
      </c>
      <c r="H241" s="77">
        <f>'Input-inköpta varor o tjänster'!M250</f>
        <v>0</v>
      </c>
      <c r="I241" s="77">
        <f>'Input-inköpta varor o tjänster'!N250</f>
        <v>0</v>
      </c>
      <c r="J241" s="77" t="str">
        <f>'Input-inköpta varor o tjänster'!O250</f>
        <v>kg CO2e/SEK</v>
      </c>
      <c r="K241" s="77">
        <f>'Input-inköpta varor o tjänster'!P250</f>
        <v>0</v>
      </c>
      <c r="L241" s="77">
        <f>'Input-inköpta varor o tjänster'!Q250</f>
        <v>0</v>
      </c>
      <c r="M241" s="78">
        <f>'Input-inköpta varor o tjänster'!R250</f>
        <v>4.4567840389994735E-2</v>
      </c>
      <c r="N241" s="78" t="str">
        <f>IF(ISNUMBER('Input-inköpta varor o tjänster'!S250),'Input-inköpta varor o tjänster'!S250,"-")</f>
        <v>-</v>
      </c>
      <c r="O241" s="78" t="str">
        <f>IF(ISNUMBER('Input-inköpta varor o tjänster'!T250),'Input-inköpta varor o tjänster'!T250,"-")</f>
        <v>-</v>
      </c>
      <c r="P241" s="78" t="str">
        <f>IF(ISNUMBER('Input-inköpta varor o tjänster'!U250),'Input-inköpta varor o tjänster'!U250,"-")</f>
        <v>-</v>
      </c>
      <c r="Q241" s="60" t="str">
        <f t="shared" si="36"/>
        <v>-</v>
      </c>
      <c r="R241" s="60" t="str">
        <f t="shared" si="36"/>
        <v>-</v>
      </c>
      <c r="S241" s="61" t="str">
        <f t="shared" si="36"/>
        <v>-</v>
      </c>
      <c r="T241" s="72" t="str">
        <f t="shared" si="35"/>
        <v>-</v>
      </c>
      <c r="U241" s="72" t="str">
        <f t="shared" si="35"/>
        <v>-</v>
      </c>
      <c r="V241" s="72" t="str">
        <f t="shared" si="35"/>
        <v>-</v>
      </c>
      <c r="W241" s="72">
        <f t="shared" si="40"/>
        <v>0</v>
      </c>
      <c r="X241" s="72" t="str">
        <f t="shared" si="37"/>
        <v>-</v>
      </c>
      <c r="Y241" s="72" t="str">
        <f t="shared" si="38"/>
        <v>-</v>
      </c>
      <c r="Z241" s="72" t="str">
        <f t="shared" si="39"/>
        <v>-</v>
      </c>
      <c r="AA241" s="72">
        <f t="shared" si="41"/>
        <v>0</v>
      </c>
      <c r="AB241" s="60" t="str">
        <f>IFERROR(INDEX('Listor_utökad spend'!D:D,MATCH(VALUE('Input-inköpta varor o tjänster'!E250),'Listor_utökad spend'!E:E,0)),0)</f>
        <v>6 Facility Management</v>
      </c>
      <c r="AC241" s="60" t="str">
        <f>IFERROR(INDEX('Listor_utökad spend'!F:F,MATCH(('Input-inköpta varor o tjänster'!F250),'Listor_utökad spend'!G:G,0)),AB241)</f>
        <v>6.6 Livsmedel och tillhörande tjänster</v>
      </c>
      <c r="AD241" s="60" t="str">
        <f>IFERROR(INDEX('Listor_utökad spend'!H:H,MATCH(('Input-inköpta varor o tjänster'!G250),'Listor_utökad spend'!I:I,0)),AC241)</f>
        <v>6.6.4. Restaurangdrift</v>
      </c>
      <c r="AE241" s="62"/>
      <c r="AF241"/>
    </row>
    <row r="242" spans="1:32" s="63" customFormat="1" ht="15.5" thickTop="1" thickBot="1">
      <c r="A242" t="str">
        <f t="shared" si="42"/>
        <v>InköpAvVarorInköptaprodukterochtjänster-utökadberäkning6.6.5Kaffe-ochvendingmaskiner</v>
      </c>
      <c r="B242" t="s">
        <v>12</v>
      </c>
      <c r="C242" t="str">
        <f>'Input-inköpta varor o tjänster'!$J$11</f>
        <v>Inköpta produkter och tjänster - utökad beräkning</v>
      </c>
      <c r="D242" t="str">
        <f>'Input-inköpta varor o tjänster'!J251</f>
        <v>6.6.5 Kaffe- och vendingmaskiner</v>
      </c>
      <c r="E242" t="s">
        <v>516</v>
      </c>
      <c r="F242" s="77">
        <f>'Input-inköpta varor o tjänster'!K251</f>
        <v>0</v>
      </c>
      <c r="G242" s="77">
        <f>'Input-inköpta varor o tjänster'!L251</f>
        <v>0</v>
      </c>
      <c r="H242" s="77">
        <f>'Input-inköpta varor o tjänster'!M251</f>
        <v>0</v>
      </c>
      <c r="I242" s="77">
        <f>'Input-inköpta varor o tjänster'!N251</f>
        <v>0</v>
      </c>
      <c r="J242" s="77" t="str">
        <f>'Input-inköpta varor o tjänster'!O251</f>
        <v>kg CO2e/SEK</v>
      </c>
      <c r="K242" s="77">
        <f>'Input-inköpta varor o tjänster'!P251</f>
        <v>0</v>
      </c>
      <c r="L242" s="77">
        <f>'Input-inköpta varor o tjänster'!Q251</f>
        <v>0</v>
      </c>
      <c r="M242" s="78">
        <f>'Input-inköpta varor o tjänster'!R251</f>
        <v>1.9452999170422553E-2</v>
      </c>
      <c r="N242" s="78" t="str">
        <f>IF(ISNUMBER('Input-inköpta varor o tjänster'!S251),'Input-inköpta varor o tjänster'!S251,"-")</f>
        <v>-</v>
      </c>
      <c r="O242" s="78" t="str">
        <f>IF(ISNUMBER('Input-inköpta varor o tjänster'!T251),'Input-inköpta varor o tjänster'!T251,"-")</f>
        <v>-</v>
      </c>
      <c r="P242" s="78" t="str">
        <f>IF(ISNUMBER('Input-inköpta varor o tjänster'!U251),'Input-inköpta varor o tjänster'!U251,"-")</f>
        <v>-</v>
      </c>
      <c r="Q242" s="60" t="str">
        <f t="shared" si="36"/>
        <v>-</v>
      </c>
      <c r="R242" s="60" t="str">
        <f t="shared" si="36"/>
        <v>-</v>
      </c>
      <c r="S242" s="61" t="str">
        <f t="shared" si="36"/>
        <v>-</v>
      </c>
      <c r="T242" s="72" t="str">
        <f t="shared" si="35"/>
        <v>-</v>
      </c>
      <c r="U242" s="72" t="str">
        <f t="shared" si="35"/>
        <v>-</v>
      </c>
      <c r="V242" s="72" t="str">
        <f t="shared" si="35"/>
        <v>-</v>
      </c>
      <c r="W242" s="72">
        <f t="shared" si="40"/>
        <v>0</v>
      </c>
      <c r="X242" s="72" t="str">
        <f t="shared" si="37"/>
        <v>-</v>
      </c>
      <c r="Y242" s="72" t="str">
        <f t="shared" si="38"/>
        <v>-</v>
      </c>
      <c r="Z242" s="72" t="str">
        <f t="shared" si="39"/>
        <v>-</v>
      </c>
      <c r="AA242" s="72">
        <f t="shared" si="41"/>
        <v>0</v>
      </c>
      <c r="AB242" s="60" t="str">
        <f>IFERROR(INDEX('Listor_utökad spend'!D:D,MATCH(VALUE('Input-inköpta varor o tjänster'!E251),'Listor_utökad spend'!E:E,0)),0)</f>
        <v>6 Facility Management</v>
      </c>
      <c r="AC242" s="60" t="str">
        <f>IFERROR(INDEX('Listor_utökad spend'!F:F,MATCH(('Input-inköpta varor o tjänster'!F251),'Listor_utökad spend'!G:G,0)),AB242)</f>
        <v>6.6 Livsmedel och tillhörande tjänster</v>
      </c>
      <c r="AD242" s="60" t="str">
        <f>IFERROR(INDEX('Listor_utökad spend'!H:H,MATCH(('Input-inköpta varor o tjänster'!G251),'Listor_utökad spend'!I:I,0)),AC242)</f>
        <v>6.6.5. Kaffe- och vendingmaskiner</v>
      </c>
      <c r="AE242" s="62"/>
      <c r="AF242"/>
    </row>
    <row r="243" spans="1:32" s="63" customFormat="1" ht="15.5" thickTop="1" thickBot="1">
      <c r="A243" t="str">
        <f t="shared" si="42"/>
        <v>InköpAvVarorInköptaprodukterochtjänster-utökadberäkning6.7Lokalvård</v>
      </c>
      <c r="B243" t="s">
        <v>12</v>
      </c>
      <c r="C243" t="str">
        <f>'Input-inköpta varor o tjänster'!$J$11</f>
        <v>Inköpta produkter och tjänster - utökad beräkning</v>
      </c>
      <c r="D243" t="str">
        <f>'Input-inköpta varor o tjänster'!J252</f>
        <v>6.7 Lokalvård</v>
      </c>
      <c r="E243" t="s">
        <v>516</v>
      </c>
      <c r="F243" s="77">
        <f>'Input-inköpta varor o tjänster'!K252</f>
        <v>0</v>
      </c>
      <c r="G243" s="77">
        <f>'Input-inköpta varor o tjänster'!L252</f>
        <v>0</v>
      </c>
      <c r="H243" s="77">
        <f>'Input-inköpta varor o tjänster'!M252</f>
        <v>0</v>
      </c>
      <c r="I243" s="77">
        <f>'Input-inköpta varor o tjänster'!N252</f>
        <v>0</v>
      </c>
      <c r="J243" s="77" t="str">
        <f>'Input-inköpta varor o tjänster'!O252</f>
        <v>kg CO2e/SEK</v>
      </c>
      <c r="K243" s="77">
        <f>'Input-inköpta varor o tjänster'!P252</f>
        <v>0</v>
      </c>
      <c r="L243" s="77">
        <f>'Input-inköpta varor o tjänster'!Q252</f>
        <v>0</v>
      </c>
      <c r="M243" s="78">
        <f>'Input-inköpta varor o tjänster'!R252</f>
        <v>2.9197039434853606E-2</v>
      </c>
      <c r="N243" s="78" t="str">
        <f>IF(ISNUMBER('Input-inköpta varor o tjänster'!S252),'Input-inköpta varor o tjänster'!S252,"-")</f>
        <v>-</v>
      </c>
      <c r="O243" s="78" t="str">
        <f>IF(ISNUMBER('Input-inköpta varor o tjänster'!T252),'Input-inköpta varor o tjänster'!T252,"-")</f>
        <v>-</v>
      </c>
      <c r="P243" s="78" t="str">
        <f>IF(ISNUMBER('Input-inköpta varor o tjänster'!U252),'Input-inköpta varor o tjänster'!U252,"-")</f>
        <v>-</v>
      </c>
      <c r="Q243" s="60" t="str">
        <f t="shared" si="36"/>
        <v>-</v>
      </c>
      <c r="R243" s="60" t="str">
        <f t="shared" si="36"/>
        <v>-</v>
      </c>
      <c r="S243" s="61" t="str">
        <f t="shared" si="36"/>
        <v>-</v>
      </c>
      <c r="T243" s="72" t="str">
        <f t="shared" si="35"/>
        <v>-</v>
      </c>
      <c r="U243" s="72" t="str">
        <f t="shared" si="35"/>
        <v>-</v>
      </c>
      <c r="V243" s="72" t="str">
        <f t="shared" si="35"/>
        <v>-</v>
      </c>
      <c r="W243" s="72">
        <f t="shared" si="40"/>
        <v>0</v>
      </c>
      <c r="X243" s="72" t="str">
        <f t="shared" si="37"/>
        <v>-</v>
      </c>
      <c r="Y243" s="72" t="str">
        <f t="shared" si="38"/>
        <v>-</v>
      </c>
      <c r="Z243" s="72" t="str">
        <f t="shared" si="39"/>
        <v>-</v>
      </c>
      <c r="AA243" s="72">
        <f t="shared" si="41"/>
        <v>0</v>
      </c>
      <c r="AB243" s="60" t="str">
        <f>IFERROR(INDEX('Listor_utökad spend'!D:D,MATCH(VALUE('Input-inköpta varor o tjänster'!E252),'Listor_utökad spend'!E:E,0)),0)</f>
        <v>6 Facility Management</v>
      </c>
      <c r="AC243" s="60" t="str">
        <f>IFERROR(INDEX('Listor_utökad spend'!F:F,MATCH(('Input-inköpta varor o tjänster'!F252),'Listor_utökad spend'!G:G,0)),AB243)</f>
        <v>6.7 Lokalvård</v>
      </c>
      <c r="AD243" s="60" t="str">
        <f>IFERROR(INDEX('Listor_utökad spend'!H:H,MATCH(('Input-inköpta varor o tjänster'!G252),'Listor_utökad spend'!I:I,0)),AC243)</f>
        <v>6.7 Lokalvård</v>
      </c>
      <c r="AE243" s="62"/>
      <c r="AF243"/>
    </row>
    <row r="244" spans="1:32" s="63" customFormat="1" ht="15.5" thickTop="1" thickBot="1">
      <c r="A244" t="str">
        <f t="shared" si="42"/>
        <v>InköpAvVarorInköptaprodukterochtjänster-utökadberäkning6.7.1Städtjänster</v>
      </c>
      <c r="B244" t="s">
        <v>12</v>
      </c>
      <c r="C244" t="str">
        <f>'Input-inköpta varor o tjänster'!$J$11</f>
        <v>Inköpta produkter och tjänster - utökad beräkning</v>
      </c>
      <c r="D244" t="str">
        <f>'Input-inköpta varor o tjänster'!J253</f>
        <v>6.7.1 Städtjänster</v>
      </c>
      <c r="E244" t="s">
        <v>516</v>
      </c>
      <c r="F244" s="77">
        <f>'Input-inköpta varor o tjänster'!K253</f>
        <v>0</v>
      </c>
      <c r="G244" s="77">
        <f>'Input-inköpta varor o tjänster'!L253</f>
        <v>0</v>
      </c>
      <c r="H244" s="77">
        <f>'Input-inköpta varor o tjänster'!M253</f>
        <v>0</v>
      </c>
      <c r="I244" s="77">
        <f>'Input-inköpta varor o tjänster'!N253</f>
        <v>0</v>
      </c>
      <c r="J244" s="77" t="str">
        <f>'Input-inköpta varor o tjänster'!O253</f>
        <v>kg CO2e/SEK</v>
      </c>
      <c r="K244" s="77">
        <f>'Input-inköpta varor o tjänster'!P253</f>
        <v>0</v>
      </c>
      <c r="L244" s="77">
        <f>'Input-inköpta varor o tjänster'!Q253</f>
        <v>0</v>
      </c>
      <c r="M244" s="78">
        <f>'Input-inköpta varor o tjänster'!R253</f>
        <v>9.3900898218167664E-3</v>
      </c>
      <c r="N244" s="78" t="str">
        <f>IF(ISNUMBER('Input-inköpta varor o tjänster'!S253),'Input-inköpta varor o tjänster'!S253,"-")</f>
        <v>-</v>
      </c>
      <c r="O244" s="78" t="str">
        <f>IF(ISNUMBER('Input-inköpta varor o tjänster'!T253),'Input-inköpta varor o tjänster'!T253,"-")</f>
        <v>-</v>
      </c>
      <c r="P244" s="78" t="str">
        <f>IF(ISNUMBER('Input-inköpta varor o tjänster'!U253),'Input-inköpta varor o tjänster'!U253,"-")</f>
        <v>-</v>
      </c>
      <c r="Q244" s="60" t="str">
        <f t="shared" si="36"/>
        <v>-</v>
      </c>
      <c r="R244" s="60" t="str">
        <f t="shared" si="36"/>
        <v>-</v>
      </c>
      <c r="S244" s="61" t="str">
        <f t="shared" si="36"/>
        <v>-</v>
      </c>
      <c r="T244" s="72" t="str">
        <f t="shared" si="35"/>
        <v>-</v>
      </c>
      <c r="U244" s="72" t="str">
        <f t="shared" si="35"/>
        <v>-</v>
      </c>
      <c r="V244" s="72" t="str">
        <f t="shared" si="35"/>
        <v>-</v>
      </c>
      <c r="W244" s="72">
        <f t="shared" si="40"/>
        <v>0</v>
      </c>
      <c r="X244" s="72" t="str">
        <f t="shared" si="37"/>
        <v>-</v>
      </c>
      <c r="Y244" s="72" t="str">
        <f t="shared" si="38"/>
        <v>-</v>
      </c>
      <c r="Z244" s="72" t="str">
        <f t="shared" si="39"/>
        <v>-</v>
      </c>
      <c r="AA244" s="72">
        <f t="shared" si="41"/>
        <v>0</v>
      </c>
      <c r="AB244" s="60" t="str">
        <f>IFERROR(INDEX('Listor_utökad spend'!D:D,MATCH(VALUE('Input-inköpta varor o tjänster'!E253),'Listor_utökad spend'!E:E,0)),0)</f>
        <v>6 Facility Management</v>
      </c>
      <c r="AC244" s="60" t="str">
        <f>IFERROR(INDEX('Listor_utökad spend'!F:F,MATCH(('Input-inköpta varor o tjänster'!F253),'Listor_utökad spend'!G:G,0)),AB244)</f>
        <v>6.7 Lokalvård</v>
      </c>
      <c r="AD244" s="60" t="str">
        <f>IFERROR(INDEX('Listor_utökad spend'!H:H,MATCH(('Input-inköpta varor o tjänster'!G253),'Listor_utökad spend'!I:I,0)),AC244)</f>
        <v>6.7.1. Städtjänster</v>
      </c>
      <c r="AE244" s="62"/>
      <c r="AF244"/>
    </row>
    <row r="245" spans="1:32" s="63" customFormat="1" ht="15.5" thickTop="1" thickBot="1">
      <c r="A245" t="str">
        <f t="shared" si="42"/>
        <v>InköpAvVarorInköptaprodukterochtjänster-utökadberäkning6.7.2Städmateriel</v>
      </c>
      <c r="B245" t="s">
        <v>12</v>
      </c>
      <c r="C245" t="str">
        <f>'Input-inköpta varor o tjänster'!$J$11</f>
        <v>Inköpta produkter och tjänster - utökad beräkning</v>
      </c>
      <c r="D245" t="str">
        <f>'Input-inköpta varor o tjänster'!J254</f>
        <v>6.7.2 Städmateriel</v>
      </c>
      <c r="E245" t="s">
        <v>516</v>
      </c>
      <c r="F245" s="77">
        <f>'Input-inköpta varor o tjänster'!K254</f>
        <v>0</v>
      </c>
      <c r="G245" s="77">
        <f>'Input-inköpta varor o tjänster'!L254</f>
        <v>0</v>
      </c>
      <c r="H245" s="77">
        <f>'Input-inköpta varor o tjänster'!M254</f>
        <v>0</v>
      </c>
      <c r="I245" s="77">
        <f>'Input-inköpta varor o tjänster'!N254</f>
        <v>0</v>
      </c>
      <c r="J245" s="77" t="str">
        <f>'Input-inköpta varor o tjänster'!O254</f>
        <v>kg CO2e/SEK</v>
      </c>
      <c r="K245" s="77">
        <f>'Input-inköpta varor o tjänster'!P254</f>
        <v>0</v>
      </c>
      <c r="L245" s="77">
        <f>'Input-inköpta varor o tjänster'!Q254</f>
        <v>0</v>
      </c>
      <c r="M245" s="78">
        <f>'Input-inköpta varor o tjänster'!R254</f>
        <v>4.9003989047890446E-2</v>
      </c>
      <c r="N245" s="78" t="str">
        <f>IF(ISNUMBER('Input-inköpta varor o tjänster'!S254),'Input-inköpta varor o tjänster'!S254,"-")</f>
        <v>-</v>
      </c>
      <c r="O245" s="78" t="str">
        <f>IF(ISNUMBER('Input-inköpta varor o tjänster'!T254),'Input-inköpta varor o tjänster'!T254,"-")</f>
        <v>-</v>
      </c>
      <c r="P245" s="78" t="str">
        <f>IF(ISNUMBER('Input-inköpta varor o tjänster'!U254),'Input-inköpta varor o tjänster'!U254,"-")</f>
        <v>-</v>
      </c>
      <c r="Q245" s="60" t="str">
        <f t="shared" si="36"/>
        <v>-</v>
      </c>
      <c r="R245" s="60" t="str">
        <f t="shared" si="36"/>
        <v>-</v>
      </c>
      <c r="S245" s="61" t="str">
        <f t="shared" si="36"/>
        <v>-</v>
      </c>
      <c r="T245" s="72" t="str">
        <f t="shared" si="35"/>
        <v>-</v>
      </c>
      <c r="U245" s="72" t="str">
        <f t="shared" si="35"/>
        <v>-</v>
      </c>
      <c r="V245" s="72" t="str">
        <f t="shared" si="35"/>
        <v>-</v>
      </c>
      <c r="W245" s="72">
        <f t="shared" si="40"/>
        <v>0</v>
      </c>
      <c r="X245" s="72" t="str">
        <f t="shared" si="37"/>
        <v>-</v>
      </c>
      <c r="Y245" s="72" t="str">
        <f t="shared" si="38"/>
        <v>-</v>
      </c>
      <c r="Z245" s="72" t="str">
        <f t="shared" si="39"/>
        <v>-</v>
      </c>
      <c r="AA245" s="72">
        <f t="shared" si="41"/>
        <v>0</v>
      </c>
      <c r="AB245" s="60" t="str">
        <f>IFERROR(INDEX('Listor_utökad spend'!D:D,MATCH(VALUE('Input-inköpta varor o tjänster'!E254),'Listor_utökad spend'!E:E,0)),0)</f>
        <v>6 Facility Management</v>
      </c>
      <c r="AC245" s="60" t="str">
        <f>IFERROR(INDEX('Listor_utökad spend'!F:F,MATCH(('Input-inköpta varor o tjänster'!F254),'Listor_utökad spend'!G:G,0)),AB245)</f>
        <v>6.7 Lokalvård</v>
      </c>
      <c r="AD245" s="60" t="str">
        <f>IFERROR(INDEX('Listor_utökad spend'!H:H,MATCH(('Input-inköpta varor o tjänster'!G254),'Listor_utökad spend'!I:I,0)),AC245)</f>
        <v>6.7.2. Städmateriel</v>
      </c>
      <c r="AE245" s="62"/>
      <c r="AF245"/>
    </row>
    <row r="246" spans="1:32" s="63" customFormat="1" ht="15.5" thickTop="1" thickBot="1">
      <c r="A246" t="str">
        <f t="shared" si="42"/>
        <v>InköpAvVarorInköptaprodukterochtjänster-utökadberäkning6.8Möbler</v>
      </c>
      <c r="B246" t="s">
        <v>12</v>
      </c>
      <c r="C246" t="str">
        <f>'Input-inköpta varor o tjänster'!$J$11</f>
        <v>Inköpta produkter och tjänster - utökad beräkning</v>
      </c>
      <c r="D246" t="str">
        <f>'Input-inköpta varor o tjänster'!J255</f>
        <v>6.8 Möbler</v>
      </c>
      <c r="E246" t="s">
        <v>516</v>
      </c>
      <c r="F246" s="77">
        <f>'Input-inköpta varor o tjänster'!K255</f>
        <v>0</v>
      </c>
      <c r="G246" s="77">
        <f>'Input-inköpta varor o tjänster'!L255</f>
        <v>0</v>
      </c>
      <c r="H246" s="77">
        <f>'Input-inköpta varor o tjänster'!M255</f>
        <v>0</v>
      </c>
      <c r="I246" s="77">
        <f>'Input-inköpta varor o tjänster'!N255</f>
        <v>0</v>
      </c>
      <c r="J246" s="77" t="str">
        <f>'Input-inköpta varor o tjänster'!O255</f>
        <v>kg CO2e/SEK</v>
      </c>
      <c r="K246" s="77">
        <f>'Input-inköpta varor o tjänster'!P255</f>
        <v>0</v>
      </c>
      <c r="L246" s="77">
        <f>'Input-inköpta varor o tjänster'!Q255</f>
        <v>0</v>
      </c>
      <c r="M246" s="78">
        <f>'Input-inköpta varor o tjänster'!R255</f>
        <v>2.5132165802349244E-2</v>
      </c>
      <c r="N246" s="78" t="str">
        <f>IF(ISNUMBER('Input-inköpta varor o tjänster'!S255),'Input-inköpta varor o tjänster'!S255,"-")</f>
        <v>-</v>
      </c>
      <c r="O246" s="78" t="str">
        <f>IF(ISNUMBER('Input-inköpta varor o tjänster'!T255),'Input-inköpta varor o tjänster'!T255,"-")</f>
        <v>-</v>
      </c>
      <c r="P246" s="78" t="str">
        <f>IF(ISNUMBER('Input-inköpta varor o tjänster'!U255),'Input-inköpta varor o tjänster'!U255,"-")</f>
        <v>-</v>
      </c>
      <c r="Q246" s="60" t="str">
        <f t="shared" si="36"/>
        <v>-</v>
      </c>
      <c r="R246" s="60" t="str">
        <f t="shared" si="36"/>
        <v>-</v>
      </c>
      <c r="S246" s="61" t="str">
        <f t="shared" si="36"/>
        <v>-</v>
      </c>
      <c r="T246" s="72" t="str">
        <f t="shared" si="35"/>
        <v>-</v>
      </c>
      <c r="U246" s="72" t="str">
        <f t="shared" si="35"/>
        <v>-</v>
      </c>
      <c r="V246" s="72" t="str">
        <f t="shared" si="35"/>
        <v>-</v>
      </c>
      <c r="W246" s="72">
        <f t="shared" si="40"/>
        <v>0</v>
      </c>
      <c r="X246" s="72" t="str">
        <f t="shared" si="37"/>
        <v>-</v>
      </c>
      <c r="Y246" s="72" t="str">
        <f t="shared" si="38"/>
        <v>-</v>
      </c>
      <c r="Z246" s="72" t="str">
        <f t="shared" si="39"/>
        <v>-</v>
      </c>
      <c r="AA246" s="72">
        <f t="shared" si="41"/>
        <v>0</v>
      </c>
      <c r="AB246" s="60" t="str">
        <f>IFERROR(INDEX('Listor_utökad spend'!D:D,MATCH(VALUE('Input-inköpta varor o tjänster'!E255),'Listor_utökad spend'!E:E,0)),0)</f>
        <v>6 Facility Management</v>
      </c>
      <c r="AC246" s="60" t="str">
        <f>IFERROR(INDEX('Listor_utökad spend'!F:F,MATCH(('Input-inköpta varor o tjänster'!F255),'Listor_utökad spend'!G:G,0)),AB246)</f>
        <v>6.8 Möbler</v>
      </c>
      <c r="AD246" s="60" t="str">
        <f>IFERROR(INDEX('Listor_utökad spend'!H:H,MATCH(('Input-inköpta varor o tjänster'!G255),'Listor_utökad spend'!I:I,0)),AC246)</f>
        <v>6.8 Möbler</v>
      </c>
      <c r="AE246" s="62"/>
      <c r="AF246"/>
    </row>
    <row r="247" spans="1:32" s="63" customFormat="1" ht="15.5" thickTop="1" thickBot="1">
      <c r="A247" t="str">
        <f t="shared" si="42"/>
        <v>InköpAvVarorInköptaprodukterochtjänster-utökadberäkning6.8.1Möblerkontor</v>
      </c>
      <c r="B247" t="s">
        <v>12</v>
      </c>
      <c r="C247" t="str">
        <f>'Input-inköpta varor o tjänster'!$J$11</f>
        <v>Inköpta produkter och tjänster - utökad beräkning</v>
      </c>
      <c r="D247" t="str">
        <f>'Input-inköpta varor o tjänster'!J256</f>
        <v>6.8.1 Möbler kontor</v>
      </c>
      <c r="E247" t="s">
        <v>516</v>
      </c>
      <c r="F247" s="77">
        <f>'Input-inköpta varor o tjänster'!K256</f>
        <v>0</v>
      </c>
      <c r="G247" s="77">
        <f>'Input-inköpta varor o tjänster'!L256</f>
        <v>0</v>
      </c>
      <c r="H247" s="77">
        <f>'Input-inköpta varor o tjänster'!M256</f>
        <v>0</v>
      </c>
      <c r="I247" s="77">
        <f>'Input-inköpta varor o tjänster'!N256</f>
        <v>0</v>
      </c>
      <c r="J247" s="77" t="str">
        <f>'Input-inköpta varor o tjänster'!O256</f>
        <v>kg CO2e/SEK</v>
      </c>
      <c r="K247" s="77">
        <f>'Input-inköpta varor o tjänster'!P256</f>
        <v>0</v>
      </c>
      <c r="L247" s="77">
        <f>'Input-inköpta varor o tjänster'!Q256</f>
        <v>0</v>
      </c>
      <c r="M247" s="78">
        <f>'Input-inköpta varor o tjänster'!R256</f>
        <v>2.5132165802349244E-2</v>
      </c>
      <c r="N247" s="78" t="str">
        <f>IF(ISNUMBER('Input-inköpta varor o tjänster'!S256),'Input-inköpta varor o tjänster'!S256,"-")</f>
        <v>-</v>
      </c>
      <c r="O247" s="78" t="str">
        <f>IF(ISNUMBER('Input-inköpta varor o tjänster'!T256),'Input-inköpta varor o tjänster'!T256,"-")</f>
        <v>-</v>
      </c>
      <c r="P247" s="78" t="str">
        <f>IF(ISNUMBER('Input-inköpta varor o tjänster'!U256),'Input-inköpta varor o tjänster'!U256,"-")</f>
        <v>-</v>
      </c>
      <c r="Q247" s="60" t="str">
        <f t="shared" si="36"/>
        <v>-</v>
      </c>
      <c r="R247" s="60" t="str">
        <f t="shared" si="36"/>
        <v>-</v>
      </c>
      <c r="S247" s="61" t="str">
        <f t="shared" si="36"/>
        <v>-</v>
      </c>
      <c r="T247" s="72" t="str">
        <f t="shared" si="35"/>
        <v>-</v>
      </c>
      <c r="U247" s="72" t="str">
        <f t="shared" si="35"/>
        <v>-</v>
      </c>
      <c r="V247" s="72" t="str">
        <f t="shared" si="35"/>
        <v>-</v>
      </c>
      <c r="W247" s="72">
        <f t="shared" si="40"/>
        <v>0</v>
      </c>
      <c r="X247" s="72" t="str">
        <f t="shared" si="37"/>
        <v>-</v>
      </c>
      <c r="Y247" s="72" t="str">
        <f t="shared" si="38"/>
        <v>-</v>
      </c>
      <c r="Z247" s="72" t="str">
        <f t="shared" si="39"/>
        <v>-</v>
      </c>
      <c r="AA247" s="72">
        <f t="shared" si="41"/>
        <v>0</v>
      </c>
      <c r="AB247" s="60" t="str">
        <f>IFERROR(INDEX('Listor_utökad spend'!D:D,MATCH(VALUE('Input-inköpta varor o tjänster'!E256),'Listor_utökad spend'!E:E,0)),0)</f>
        <v>6 Facility Management</v>
      </c>
      <c r="AC247" s="60" t="str">
        <f>IFERROR(INDEX('Listor_utökad spend'!F:F,MATCH(('Input-inköpta varor o tjänster'!F256),'Listor_utökad spend'!G:G,0)),AB247)</f>
        <v>6.8 Möbler</v>
      </c>
      <c r="AD247" s="60" t="str">
        <f>IFERROR(INDEX('Listor_utökad spend'!H:H,MATCH(('Input-inköpta varor o tjänster'!G256),'Listor_utökad spend'!I:I,0)),AC247)</f>
        <v>6.8.1. Möbler kontor</v>
      </c>
      <c r="AE247" s="62"/>
      <c r="AF247"/>
    </row>
    <row r="248" spans="1:32" s="63" customFormat="1" ht="15.5" thickTop="1" thickBot="1">
      <c r="A248" t="str">
        <f t="shared" si="42"/>
        <v>InköpAvVarorInköptaprodukterochtjänster-utökadberäkning6.8.2Möbleroffentligmiljö</v>
      </c>
      <c r="B248" t="s">
        <v>12</v>
      </c>
      <c r="C248" t="str">
        <f>'Input-inköpta varor o tjänster'!$J$11</f>
        <v>Inköpta produkter och tjänster - utökad beräkning</v>
      </c>
      <c r="D248" t="str">
        <f>'Input-inköpta varor o tjänster'!J257</f>
        <v>6.8.2 Möbler offentlig miljö</v>
      </c>
      <c r="E248" t="s">
        <v>516</v>
      </c>
      <c r="F248" s="77">
        <f>'Input-inköpta varor o tjänster'!K257</f>
        <v>0</v>
      </c>
      <c r="G248" s="77">
        <f>'Input-inköpta varor o tjänster'!L257</f>
        <v>0</v>
      </c>
      <c r="H248" s="77">
        <f>'Input-inköpta varor o tjänster'!M257</f>
        <v>0</v>
      </c>
      <c r="I248" s="77">
        <f>'Input-inköpta varor o tjänster'!N257</f>
        <v>0</v>
      </c>
      <c r="J248" s="77" t="str">
        <f>'Input-inköpta varor o tjänster'!O257</f>
        <v>kg CO2e/SEK</v>
      </c>
      <c r="K248" s="77">
        <f>'Input-inköpta varor o tjänster'!P257</f>
        <v>0</v>
      </c>
      <c r="L248" s="77">
        <f>'Input-inköpta varor o tjänster'!Q257</f>
        <v>0</v>
      </c>
      <c r="M248" s="78">
        <f>'Input-inköpta varor o tjänster'!R257</f>
        <v>2.5132165802349244E-2</v>
      </c>
      <c r="N248" s="78" t="str">
        <f>IF(ISNUMBER('Input-inköpta varor o tjänster'!S257),'Input-inköpta varor o tjänster'!S257,"-")</f>
        <v>-</v>
      </c>
      <c r="O248" s="78" t="str">
        <f>IF(ISNUMBER('Input-inköpta varor o tjänster'!T257),'Input-inköpta varor o tjänster'!T257,"-")</f>
        <v>-</v>
      </c>
      <c r="P248" s="78" t="str">
        <f>IF(ISNUMBER('Input-inköpta varor o tjänster'!U257),'Input-inköpta varor o tjänster'!U257,"-")</f>
        <v>-</v>
      </c>
      <c r="Q248" s="60" t="str">
        <f t="shared" si="36"/>
        <v>-</v>
      </c>
      <c r="R248" s="60" t="str">
        <f t="shared" si="36"/>
        <v>-</v>
      </c>
      <c r="S248" s="61" t="str">
        <f t="shared" si="36"/>
        <v>-</v>
      </c>
      <c r="T248" s="72" t="str">
        <f t="shared" si="35"/>
        <v>-</v>
      </c>
      <c r="U248" s="72" t="str">
        <f t="shared" si="35"/>
        <v>-</v>
      </c>
      <c r="V248" s="72" t="str">
        <f t="shared" si="35"/>
        <v>-</v>
      </c>
      <c r="W248" s="72">
        <f t="shared" si="40"/>
        <v>0</v>
      </c>
      <c r="X248" s="72" t="str">
        <f t="shared" si="37"/>
        <v>-</v>
      </c>
      <c r="Y248" s="72" t="str">
        <f t="shared" si="38"/>
        <v>-</v>
      </c>
      <c r="Z248" s="72" t="str">
        <f t="shared" si="39"/>
        <v>-</v>
      </c>
      <c r="AA248" s="72">
        <f t="shared" si="41"/>
        <v>0</v>
      </c>
      <c r="AB248" s="60" t="str">
        <f>IFERROR(INDEX('Listor_utökad spend'!D:D,MATCH(VALUE('Input-inköpta varor o tjänster'!E257),'Listor_utökad spend'!E:E,0)),0)</f>
        <v>6 Facility Management</v>
      </c>
      <c r="AC248" s="60" t="str">
        <f>IFERROR(INDEX('Listor_utökad spend'!F:F,MATCH(('Input-inköpta varor o tjänster'!F257),'Listor_utökad spend'!G:G,0)),AB248)</f>
        <v>6.8 Möbler</v>
      </c>
      <c r="AD248" s="60" t="str">
        <f>IFERROR(INDEX('Listor_utökad spend'!H:H,MATCH(('Input-inköpta varor o tjänster'!G257),'Listor_utökad spend'!I:I,0)),AC248)</f>
        <v>6.8.2. Möbler offentlig miljö</v>
      </c>
      <c r="AE248" s="62"/>
      <c r="AF248"/>
    </row>
    <row r="249" spans="1:32" s="63" customFormat="1" ht="15.5" thickTop="1" thickBot="1">
      <c r="A249" t="str">
        <f t="shared" si="42"/>
        <v>InköpAvVarorInköptaprodukterochtjänster-utökadberäkning6.9OutsourcingFacilityManagement</v>
      </c>
      <c r="B249" t="s">
        <v>12</v>
      </c>
      <c r="C249" t="str">
        <f>'Input-inköpta varor o tjänster'!$J$11</f>
        <v>Inköpta produkter och tjänster - utökad beräkning</v>
      </c>
      <c r="D249" t="str">
        <f>'Input-inköpta varor o tjänster'!J258</f>
        <v>6.9 Outsourcing Facility Management</v>
      </c>
      <c r="E249" t="s">
        <v>516</v>
      </c>
      <c r="F249" s="77">
        <f>'Input-inköpta varor o tjänster'!K258</f>
        <v>0</v>
      </c>
      <c r="G249" s="77">
        <f>'Input-inköpta varor o tjänster'!L258</f>
        <v>0</v>
      </c>
      <c r="H249" s="77">
        <f>'Input-inköpta varor o tjänster'!M258</f>
        <v>0</v>
      </c>
      <c r="I249" s="77">
        <f>'Input-inköpta varor o tjänster'!N258</f>
        <v>0</v>
      </c>
      <c r="J249" s="77" t="str">
        <f>'Input-inköpta varor o tjänster'!O258</f>
        <v>kg CO2e/SEK</v>
      </c>
      <c r="K249" s="77">
        <f>'Input-inköpta varor o tjänster'!P258</f>
        <v>0</v>
      </c>
      <c r="L249" s="77">
        <f>'Input-inköpta varor o tjänster'!Q258</f>
        <v>0</v>
      </c>
      <c r="M249" s="78">
        <f>'Input-inköpta varor o tjänster'!R258</f>
        <v>6.7858360793684736E-3</v>
      </c>
      <c r="N249" s="78" t="str">
        <f>IF(ISNUMBER('Input-inköpta varor o tjänster'!S258),'Input-inköpta varor o tjänster'!S258,"-")</f>
        <v>-</v>
      </c>
      <c r="O249" s="78" t="str">
        <f>IF(ISNUMBER('Input-inköpta varor o tjänster'!T258),'Input-inköpta varor o tjänster'!T258,"-")</f>
        <v>-</v>
      </c>
      <c r="P249" s="78" t="str">
        <f>IF(ISNUMBER('Input-inköpta varor o tjänster'!U258),'Input-inköpta varor o tjänster'!U258,"-")</f>
        <v>-</v>
      </c>
      <c r="Q249" s="60" t="str">
        <f t="shared" si="36"/>
        <v>-</v>
      </c>
      <c r="R249" s="60" t="str">
        <f t="shared" si="36"/>
        <v>-</v>
      </c>
      <c r="S249" s="61" t="str">
        <f t="shared" si="36"/>
        <v>-</v>
      </c>
      <c r="T249" s="72" t="str">
        <f t="shared" si="35"/>
        <v>-</v>
      </c>
      <c r="U249" s="72" t="str">
        <f t="shared" si="35"/>
        <v>-</v>
      </c>
      <c r="V249" s="72" t="str">
        <f t="shared" si="35"/>
        <v>-</v>
      </c>
      <c r="W249" s="72">
        <f t="shared" si="40"/>
        <v>0</v>
      </c>
      <c r="X249" s="72" t="str">
        <f t="shared" si="37"/>
        <v>-</v>
      </c>
      <c r="Y249" s="72" t="str">
        <f t="shared" si="38"/>
        <v>-</v>
      </c>
      <c r="Z249" s="72" t="str">
        <f t="shared" si="39"/>
        <v>-</v>
      </c>
      <c r="AA249" s="72">
        <f t="shared" si="41"/>
        <v>0</v>
      </c>
      <c r="AB249" s="60" t="str">
        <f>IFERROR(INDEX('Listor_utökad spend'!D:D,MATCH(VALUE('Input-inköpta varor o tjänster'!E258),'Listor_utökad spend'!E:E,0)),0)</f>
        <v>6 Facility Management</v>
      </c>
      <c r="AC249" s="60" t="str">
        <f>IFERROR(INDEX('Listor_utökad spend'!F:F,MATCH(('Input-inköpta varor o tjänster'!F258),'Listor_utökad spend'!G:G,0)),AB249)</f>
        <v>6 Facility Management</v>
      </c>
      <c r="AD249" s="60" t="str">
        <f>IFERROR(INDEX('Listor_utökad spend'!H:H,MATCH(('Input-inköpta varor o tjänster'!G258),'Listor_utökad spend'!I:I,0)),AC249)</f>
        <v>6 Facility Management</v>
      </c>
      <c r="AE249" s="62"/>
      <c r="AF249"/>
    </row>
    <row r="250" spans="1:32" s="63" customFormat="1" ht="15.5" thickTop="1" thickBot="1">
      <c r="A250" t="str">
        <f t="shared" si="42"/>
        <v>InköpAvVarorInköptaprodukterochtjänster-utökadberäkning6.10Post</v>
      </c>
      <c r="B250" t="s">
        <v>12</v>
      </c>
      <c r="C250" t="str">
        <f>'Input-inköpta varor o tjänster'!$J$11</f>
        <v>Inköpta produkter och tjänster - utökad beräkning</v>
      </c>
      <c r="D250" t="str">
        <f>'Input-inköpta varor o tjänster'!J259</f>
        <v>6.10 Post</v>
      </c>
      <c r="E250" t="s">
        <v>516</v>
      </c>
      <c r="F250" s="77">
        <f>'Input-inköpta varor o tjänster'!K259</f>
        <v>0</v>
      </c>
      <c r="G250" s="77">
        <f>'Input-inköpta varor o tjänster'!L259</f>
        <v>0</v>
      </c>
      <c r="H250" s="77">
        <f>'Input-inköpta varor o tjänster'!M259</f>
        <v>0</v>
      </c>
      <c r="I250" s="77">
        <f>'Input-inköpta varor o tjänster'!N259</f>
        <v>0</v>
      </c>
      <c r="J250" s="77" t="str">
        <f>'Input-inköpta varor o tjänster'!O259</f>
        <v>kg CO2e/SEK</v>
      </c>
      <c r="K250" s="77">
        <f>'Input-inköpta varor o tjänster'!P259</f>
        <v>0</v>
      </c>
      <c r="L250" s="77">
        <f>'Input-inköpta varor o tjänster'!Q259</f>
        <v>0</v>
      </c>
      <c r="M250" s="78">
        <f>'Input-inköpta varor o tjänster'!R259</f>
        <v>1.0755543460368871E-2</v>
      </c>
      <c r="N250" s="78" t="str">
        <f>IF(ISNUMBER('Input-inköpta varor o tjänster'!S259),'Input-inköpta varor o tjänster'!S259,"-")</f>
        <v>-</v>
      </c>
      <c r="O250" s="78" t="str">
        <f>IF(ISNUMBER('Input-inköpta varor o tjänster'!T259),'Input-inköpta varor o tjänster'!T259,"-")</f>
        <v>-</v>
      </c>
      <c r="P250" s="78" t="str">
        <f>IF(ISNUMBER('Input-inköpta varor o tjänster'!U259),'Input-inköpta varor o tjänster'!U259,"-")</f>
        <v>-</v>
      </c>
      <c r="Q250" s="60" t="str">
        <f t="shared" si="36"/>
        <v>-</v>
      </c>
      <c r="R250" s="60" t="str">
        <f t="shared" si="36"/>
        <v>-</v>
      </c>
      <c r="S250" s="61" t="str">
        <f t="shared" si="36"/>
        <v>-</v>
      </c>
      <c r="T250" s="72" t="str">
        <f t="shared" si="35"/>
        <v>-</v>
      </c>
      <c r="U250" s="72" t="str">
        <f t="shared" si="35"/>
        <v>-</v>
      </c>
      <c r="V250" s="72" t="str">
        <f t="shared" si="35"/>
        <v>-</v>
      </c>
      <c r="W250" s="72">
        <f t="shared" si="40"/>
        <v>0</v>
      </c>
      <c r="X250" s="72" t="str">
        <f t="shared" si="37"/>
        <v>-</v>
      </c>
      <c r="Y250" s="72" t="str">
        <f t="shared" si="38"/>
        <v>-</v>
      </c>
      <c r="Z250" s="72" t="str">
        <f t="shared" si="39"/>
        <v>-</v>
      </c>
      <c r="AA250" s="72">
        <f t="shared" si="41"/>
        <v>0</v>
      </c>
      <c r="AB250" s="60" t="str">
        <f>IFERROR(INDEX('Listor_utökad spend'!D:D,MATCH(VALUE('Input-inköpta varor o tjänster'!E259),'Listor_utökad spend'!E:E,0)),0)</f>
        <v>6 Facility Management</v>
      </c>
      <c r="AC250" s="60" t="str">
        <f>IFERROR(INDEX('Listor_utökad spend'!F:F,MATCH(('Input-inköpta varor o tjänster'!F259),'Listor_utökad spend'!G:G,0)),AB250)</f>
        <v>6.1 Avfallshantering</v>
      </c>
      <c r="AD250" s="60" t="str">
        <f>IFERROR(INDEX('Listor_utökad spend'!H:H,MATCH(('Input-inköpta varor o tjänster'!G259),'Listor_utökad spend'!I:I,0)),AC250)</f>
        <v>6.1 Avfallshantering</v>
      </c>
      <c r="AE250" s="62"/>
      <c r="AF250"/>
    </row>
    <row r="251" spans="1:32" s="63" customFormat="1" ht="15.5" thickTop="1" thickBot="1">
      <c r="A251" t="str">
        <f t="shared" si="42"/>
        <v>InköpAvVarorInköptaprodukterochtjänster-utökadberäkning6.10.1Porto</v>
      </c>
      <c r="B251" t="s">
        <v>12</v>
      </c>
      <c r="C251" t="str">
        <f>'Input-inköpta varor o tjänster'!$J$11</f>
        <v>Inköpta produkter och tjänster - utökad beräkning</v>
      </c>
      <c r="D251" t="str">
        <f>'Input-inköpta varor o tjänster'!J260</f>
        <v>6.10.1 Porto</v>
      </c>
      <c r="E251" t="s">
        <v>516</v>
      </c>
      <c r="F251" s="77">
        <f>'Input-inköpta varor o tjänster'!K260</f>
        <v>0</v>
      </c>
      <c r="G251" s="77">
        <f>'Input-inköpta varor o tjänster'!L260</f>
        <v>0</v>
      </c>
      <c r="H251" s="77">
        <f>'Input-inköpta varor o tjänster'!M260</f>
        <v>0</v>
      </c>
      <c r="I251" s="77">
        <f>'Input-inköpta varor o tjänster'!N260</f>
        <v>0</v>
      </c>
      <c r="J251" s="77" t="str">
        <f>'Input-inköpta varor o tjänster'!O260</f>
        <v>kg CO2e/SEK</v>
      </c>
      <c r="K251" s="77">
        <f>'Input-inköpta varor o tjänster'!P260</f>
        <v>0</v>
      </c>
      <c r="L251" s="77">
        <f>'Input-inköpta varor o tjänster'!Q260</f>
        <v>0</v>
      </c>
      <c r="M251" s="78">
        <f>'Input-inköpta varor o tjänster'!R260</f>
        <v>3.935158338233353E-3</v>
      </c>
      <c r="N251" s="78" t="str">
        <f>IF(ISNUMBER('Input-inköpta varor o tjänster'!S260),'Input-inköpta varor o tjänster'!S260,"-")</f>
        <v>-</v>
      </c>
      <c r="O251" s="78" t="str">
        <f>IF(ISNUMBER('Input-inköpta varor o tjänster'!T260),'Input-inköpta varor o tjänster'!T260,"-")</f>
        <v>-</v>
      </c>
      <c r="P251" s="78" t="str">
        <f>IF(ISNUMBER('Input-inköpta varor o tjänster'!U260),'Input-inköpta varor o tjänster'!U260,"-")</f>
        <v>-</v>
      </c>
      <c r="Q251" s="60" t="str">
        <f t="shared" si="36"/>
        <v>-</v>
      </c>
      <c r="R251" s="60" t="str">
        <f t="shared" si="36"/>
        <v>-</v>
      </c>
      <c r="S251" s="61" t="str">
        <f t="shared" si="36"/>
        <v>-</v>
      </c>
      <c r="T251" s="72" t="str">
        <f t="shared" si="35"/>
        <v>-</v>
      </c>
      <c r="U251" s="72" t="str">
        <f t="shared" si="35"/>
        <v>-</v>
      </c>
      <c r="V251" s="72" t="str">
        <f t="shared" si="35"/>
        <v>-</v>
      </c>
      <c r="W251" s="72">
        <f t="shared" si="40"/>
        <v>0</v>
      </c>
      <c r="X251" s="72" t="str">
        <f t="shared" si="37"/>
        <v>-</v>
      </c>
      <c r="Y251" s="72" t="str">
        <f t="shared" si="38"/>
        <v>-</v>
      </c>
      <c r="Z251" s="72" t="str">
        <f t="shared" si="39"/>
        <v>-</v>
      </c>
      <c r="AA251" s="72">
        <f t="shared" si="41"/>
        <v>0</v>
      </c>
      <c r="AB251" s="60" t="str">
        <f>IFERROR(INDEX('Listor_utökad spend'!D:D,MATCH(VALUE('Input-inköpta varor o tjänster'!E260),'Listor_utökad spend'!E:E,0)),0)</f>
        <v>6 Facility Management</v>
      </c>
      <c r="AC251" s="60" t="str">
        <f>IFERROR(INDEX('Listor_utökad spend'!F:F,MATCH(('Input-inköpta varor o tjänster'!F260),'Listor_utökad spend'!G:G,0)),AB251)</f>
        <v>6.1 Avfallshantering</v>
      </c>
      <c r="AD251" s="60" t="str">
        <f>IFERROR(INDEX('Listor_utökad spend'!H:H,MATCH(('Input-inköpta varor o tjänster'!G260),'Listor_utökad spend'!I:I,0)),AC251)</f>
        <v>6.10.1. Porto</v>
      </c>
      <c r="AE251" s="62"/>
      <c r="AF251"/>
    </row>
    <row r="252" spans="1:32" s="63" customFormat="1" ht="15.5" thickTop="1" thickBot="1">
      <c r="A252" t="str">
        <f t="shared" si="42"/>
        <v>InköpAvVarorInköptaprodukterochtjänster-utökadberäkning6.10.2Posthantering</v>
      </c>
      <c r="B252" t="s">
        <v>12</v>
      </c>
      <c r="C252" t="str">
        <f>'Input-inköpta varor o tjänster'!$J$11</f>
        <v>Inköpta produkter och tjänster - utökad beräkning</v>
      </c>
      <c r="D252" t="str">
        <f>'Input-inköpta varor o tjänster'!J261</f>
        <v>6.10.2 Posthantering</v>
      </c>
      <c r="E252" t="s">
        <v>516</v>
      </c>
      <c r="F252" s="77">
        <f>'Input-inköpta varor o tjänster'!K261</f>
        <v>0</v>
      </c>
      <c r="G252" s="77">
        <f>'Input-inköpta varor o tjänster'!L261</f>
        <v>0</v>
      </c>
      <c r="H252" s="77">
        <f>'Input-inköpta varor o tjänster'!M261</f>
        <v>0</v>
      </c>
      <c r="I252" s="77">
        <f>'Input-inköpta varor o tjänster'!N261</f>
        <v>0</v>
      </c>
      <c r="J252" s="77" t="str">
        <f>'Input-inköpta varor o tjänster'!O261</f>
        <v>kg CO2e/SEK</v>
      </c>
      <c r="K252" s="77">
        <f>'Input-inköpta varor o tjänster'!P261</f>
        <v>0</v>
      </c>
      <c r="L252" s="77">
        <f>'Input-inköpta varor o tjänster'!Q261</f>
        <v>0</v>
      </c>
      <c r="M252" s="78">
        <f>'Input-inköpta varor o tjänster'!R261</f>
        <v>1.0755543460368871E-2</v>
      </c>
      <c r="N252" s="78" t="str">
        <f>IF(ISNUMBER('Input-inköpta varor o tjänster'!S261),'Input-inköpta varor o tjänster'!S261,"-")</f>
        <v>-</v>
      </c>
      <c r="O252" s="78" t="str">
        <f>IF(ISNUMBER('Input-inköpta varor o tjänster'!T261),'Input-inköpta varor o tjänster'!T261,"-")</f>
        <v>-</v>
      </c>
      <c r="P252" s="78" t="str">
        <f>IF(ISNUMBER('Input-inköpta varor o tjänster'!U261),'Input-inköpta varor o tjänster'!U261,"-")</f>
        <v>-</v>
      </c>
      <c r="Q252" s="60" t="str">
        <f t="shared" si="36"/>
        <v>-</v>
      </c>
      <c r="R252" s="60" t="str">
        <f t="shared" si="36"/>
        <v>-</v>
      </c>
      <c r="S252" s="61" t="str">
        <f t="shared" si="36"/>
        <v>-</v>
      </c>
      <c r="T252" s="72" t="str">
        <f t="shared" si="35"/>
        <v>-</v>
      </c>
      <c r="U252" s="72" t="str">
        <f t="shared" si="35"/>
        <v>-</v>
      </c>
      <c r="V252" s="72" t="str">
        <f t="shared" si="35"/>
        <v>-</v>
      </c>
      <c r="W252" s="72">
        <f t="shared" si="40"/>
        <v>0</v>
      </c>
      <c r="X252" s="72" t="str">
        <f t="shared" si="37"/>
        <v>-</v>
      </c>
      <c r="Y252" s="72" t="str">
        <f t="shared" si="38"/>
        <v>-</v>
      </c>
      <c r="Z252" s="72" t="str">
        <f t="shared" si="39"/>
        <v>-</v>
      </c>
      <c r="AA252" s="72">
        <f t="shared" si="41"/>
        <v>0</v>
      </c>
      <c r="AB252" s="60" t="str">
        <f>IFERROR(INDEX('Listor_utökad spend'!D:D,MATCH(VALUE('Input-inköpta varor o tjänster'!E261),'Listor_utökad spend'!E:E,0)),0)</f>
        <v>6 Facility Management</v>
      </c>
      <c r="AC252" s="60" t="str">
        <f>IFERROR(INDEX('Listor_utökad spend'!F:F,MATCH(('Input-inköpta varor o tjänster'!F261),'Listor_utökad spend'!G:G,0)),AB252)</f>
        <v>6.1 Avfallshantering</v>
      </c>
      <c r="AD252" s="60" t="str">
        <f>IFERROR(INDEX('Listor_utökad spend'!H:H,MATCH(('Input-inköpta varor o tjänster'!G261),'Listor_utökad spend'!I:I,0)),AC252)</f>
        <v>6.10.2. Posthantering</v>
      </c>
      <c r="AE252" s="62"/>
      <c r="AF252"/>
    </row>
    <row r="253" spans="1:32" s="63" customFormat="1" ht="15.5" thickTop="1" thickBot="1">
      <c r="A253" t="str">
        <f t="shared" si="42"/>
        <v>InköpAvVarorInköptaprodukterochtjänster-utökadberäkning6.11Markskötsel</v>
      </c>
      <c r="B253" t="s">
        <v>12</v>
      </c>
      <c r="C253" t="str">
        <f>'Input-inköpta varor o tjänster'!$J$11</f>
        <v>Inköpta produkter och tjänster - utökad beräkning</v>
      </c>
      <c r="D253" t="str">
        <f>'Input-inköpta varor o tjänster'!J262</f>
        <v>6.11 Markskötsel</v>
      </c>
      <c r="E253" t="s">
        <v>516</v>
      </c>
      <c r="F253" s="77">
        <f>'Input-inköpta varor o tjänster'!K262</f>
        <v>0</v>
      </c>
      <c r="G253" s="77">
        <f>'Input-inköpta varor o tjänster'!L262</f>
        <v>0</v>
      </c>
      <c r="H253" s="77">
        <f>'Input-inköpta varor o tjänster'!M262</f>
        <v>0</v>
      </c>
      <c r="I253" s="77">
        <f>'Input-inköpta varor o tjänster'!N262</f>
        <v>0</v>
      </c>
      <c r="J253" s="77" t="str">
        <f>'Input-inköpta varor o tjänster'!O262</f>
        <v>kg CO2e/SEK</v>
      </c>
      <c r="K253" s="77">
        <f>'Input-inköpta varor o tjänster'!P262</f>
        <v>0</v>
      </c>
      <c r="L253" s="77">
        <f>'Input-inköpta varor o tjänster'!Q262</f>
        <v>0</v>
      </c>
      <c r="M253" s="78">
        <f>'Input-inköpta varor o tjänster'!R262</f>
        <v>9.1393289416878184E-3</v>
      </c>
      <c r="N253" s="78" t="str">
        <f>IF(ISNUMBER('Input-inköpta varor o tjänster'!S262),'Input-inköpta varor o tjänster'!S262,"-")</f>
        <v>-</v>
      </c>
      <c r="O253" s="78" t="str">
        <f>IF(ISNUMBER('Input-inköpta varor o tjänster'!T262),'Input-inköpta varor o tjänster'!T262,"-")</f>
        <v>-</v>
      </c>
      <c r="P253" s="78" t="str">
        <f>IF(ISNUMBER('Input-inköpta varor o tjänster'!U262),'Input-inköpta varor o tjänster'!U262,"-")</f>
        <v>-</v>
      </c>
      <c r="Q253" s="60" t="str">
        <f t="shared" si="36"/>
        <v>-</v>
      </c>
      <c r="R253" s="60" t="str">
        <f t="shared" si="36"/>
        <v>-</v>
      </c>
      <c r="S253" s="61" t="str">
        <f t="shared" si="36"/>
        <v>-</v>
      </c>
      <c r="T253" s="72" t="str">
        <f t="shared" si="35"/>
        <v>-</v>
      </c>
      <c r="U253" s="72" t="str">
        <f t="shared" si="35"/>
        <v>-</v>
      </c>
      <c r="V253" s="72" t="str">
        <f t="shared" si="35"/>
        <v>-</v>
      </c>
      <c r="W253" s="72">
        <f t="shared" si="40"/>
        <v>0</v>
      </c>
      <c r="X253" s="72" t="str">
        <f t="shared" si="37"/>
        <v>-</v>
      </c>
      <c r="Y253" s="72" t="str">
        <f t="shared" si="38"/>
        <v>-</v>
      </c>
      <c r="Z253" s="72" t="str">
        <f t="shared" si="39"/>
        <v>-</v>
      </c>
      <c r="AA253" s="72">
        <f t="shared" si="41"/>
        <v>0</v>
      </c>
      <c r="AB253" s="60" t="str">
        <f>IFERROR(INDEX('Listor_utökad spend'!D:D,MATCH(VALUE('Input-inköpta varor o tjänster'!E262),'Listor_utökad spend'!E:E,0)),0)</f>
        <v>6 Facility Management</v>
      </c>
      <c r="AC253" s="60" t="str">
        <f>IFERROR(INDEX('Listor_utökad spend'!F:F,MATCH(('Input-inköpta varor o tjänster'!F262),'Listor_utökad spend'!G:G,0)),AB253)</f>
        <v>6.1 Avfallshantering</v>
      </c>
      <c r="AD253" s="60" t="str">
        <f>IFERROR(INDEX('Listor_utökad spend'!H:H,MATCH(('Input-inköpta varor o tjänster'!G262),'Listor_utökad spend'!I:I,0)),AC253)</f>
        <v>6.1 Avfallshantering</v>
      </c>
      <c r="AE253" s="62"/>
      <c r="AF253"/>
    </row>
    <row r="254" spans="1:32" s="63" customFormat="1" ht="15.5" thickTop="1" thickBot="1">
      <c r="A254" t="str">
        <f t="shared" si="42"/>
        <v>InköpAvVarorInköptaprodukterochtjänster-utökadberäkning6.11.1Snöröjning</v>
      </c>
      <c r="B254" t="s">
        <v>12</v>
      </c>
      <c r="C254" t="str">
        <f>'Input-inköpta varor o tjänster'!$J$11</f>
        <v>Inköpta produkter och tjänster - utökad beräkning</v>
      </c>
      <c r="D254" t="str">
        <f>'Input-inköpta varor o tjänster'!J263</f>
        <v>6.11.1 Snöröjning</v>
      </c>
      <c r="E254" t="s">
        <v>516</v>
      </c>
      <c r="F254" s="77">
        <f>'Input-inköpta varor o tjänster'!K263</f>
        <v>0</v>
      </c>
      <c r="G254" s="77">
        <f>'Input-inköpta varor o tjänster'!L263</f>
        <v>0</v>
      </c>
      <c r="H254" s="77">
        <f>'Input-inköpta varor o tjänster'!M263</f>
        <v>0</v>
      </c>
      <c r="I254" s="77">
        <f>'Input-inköpta varor o tjänster'!N263</f>
        <v>0</v>
      </c>
      <c r="J254" s="77" t="str">
        <f>'Input-inköpta varor o tjänster'!O263</f>
        <v>kg CO2e/SEK</v>
      </c>
      <c r="K254" s="77">
        <f>'Input-inköpta varor o tjänster'!P263</f>
        <v>0</v>
      </c>
      <c r="L254" s="77">
        <f>'Input-inköpta varor o tjänster'!Q263</f>
        <v>0</v>
      </c>
      <c r="M254" s="78">
        <f>'Input-inköpta varor o tjänster'!R263</f>
        <v>9.7525484039339104E-3</v>
      </c>
      <c r="N254" s="78" t="str">
        <f>IF(ISNUMBER('Input-inköpta varor o tjänster'!S263),'Input-inköpta varor o tjänster'!S263,"-")</f>
        <v>-</v>
      </c>
      <c r="O254" s="78" t="str">
        <f>IF(ISNUMBER('Input-inköpta varor o tjänster'!T263),'Input-inköpta varor o tjänster'!T263,"-")</f>
        <v>-</v>
      </c>
      <c r="P254" s="78" t="str">
        <f>IF(ISNUMBER('Input-inköpta varor o tjänster'!U263),'Input-inköpta varor o tjänster'!U263,"-")</f>
        <v>-</v>
      </c>
      <c r="Q254" s="60" t="str">
        <f t="shared" si="36"/>
        <v>-</v>
      </c>
      <c r="R254" s="60" t="str">
        <f t="shared" si="36"/>
        <v>-</v>
      </c>
      <c r="S254" s="61" t="str">
        <f t="shared" si="36"/>
        <v>-</v>
      </c>
      <c r="T254" s="72" t="str">
        <f t="shared" si="35"/>
        <v>-</v>
      </c>
      <c r="U254" s="72" t="str">
        <f t="shared" si="35"/>
        <v>-</v>
      </c>
      <c r="V254" s="72" t="str">
        <f t="shared" si="35"/>
        <v>-</v>
      </c>
      <c r="W254" s="72">
        <f t="shared" si="40"/>
        <v>0</v>
      </c>
      <c r="X254" s="72" t="str">
        <f t="shared" si="37"/>
        <v>-</v>
      </c>
      <c r="Y254" s="72" t="str">
        <f t="shared" si="38"/>
        <v>-</v>
      </c>
      <c r="Z254" s="72" t="str">
        <f t="shared" si="39"/>
        <v>-</v>
      </c>
      <c r="AA254" s="72">
        <f t="shared" si="41"/>
        <v>0</v>
      </c>
      <c r="AB254" s="60" t="str">
        <f>IFERROR(INDEX('Listor_utökad spend'!D:D,MATCH(VALUE('Input-inköpta varor o tjänster'!E263),'Listor_utökad spend'!E:E,0)),0)</f>
        <v>6 Facility Management</v>
      </c>
      <c r="AC254" s="60" t="str">
        <f>IFERROR(INDEX('Listor_utökad spend'!F:F,MATCH(('Input-inköpta varor o tjänster'!F263),'Listor_utökad spend'!G:G,0)),AB254)</f>
        <v>6.1 Avfallshantering</v>
      </c>
      <c r="AD254" s="60" t="str">
        <f>IFERROR(INDEX('Listor_utökad spend'!H:H,MATCH(('Input-inköpta varor o tjänster'!G263),'Listor_utökad spend'!I:I,0)),AC254)</f>
        <v>6.11.1. Snöröjning</v>
      </c>
      <c r="AE254" s="62"/>
      <c r="AF254"/>
    </row>
    <row r="255" spans="1:32" s="63" customFormat="1" ht="15.5" thickTop="1" thickBot="1">
      <c r="A255" t="str">
        <f t="shared" si="42"/>
        <v>InköpAvVarorInköptaprodukterochtjänster-utökadberäkning6.11.2Trädgårdsskötsel</v>
      </c>
      <c r="B255" t="s">
        <v>12</v>
      </c>
      <c r="C255" t="str">
        <f>'Input-inköpta varor o tjänster'!$J$11</f>
        <v>Inköpta produkter och tjänster - utökad beräkning</v>
      </c>
      <c r="D255" t="str">
        <f>'Input-inköpta varor o tjänster'!J264</f>
        <v>6.11.2 Trädgårdsskötsel</v>
      </c>
      <c r="E255" t="s">
        <v>516</v>
      </c>
      <c r="F255" s="77">
        <f>'Input-inköpta varor o tjänster'!K264</f>
        <v>0</v>
      </c>
      <c r="G255" s="77">
        <f>'Input-inköpta varor o tjänster'!L264</f>
        <v>0</v>
      </c>
      <c r="H255" s="77">
        <f>'Input-inköpta varor o tjänster'!M264</f>
        <v>0</v>
      </c>
      <c r="I255" s="77">
        <f>'Input-inköpta varor o tjänster'!N264</f>
        <v>0</v>
      </c>
      <c r="J255" s="77" t="str">
        <f>'Input-inköpta varor o tjänster'!O264</f>
        <v>kg CO2e/SEK</v>
      </c>
      <c r="K255" s="77">
        <f>'Input-inköpta varor o tjänster'!P264</f>
        <v>0</v>
      </c>
      <c r="L255" s="77">
        <f>'Input-inköpta varor o tjänster'!Q264</f>
        <v>0</v>
      </c>
      <c r="M255" s="78">
        <f>'Input-inköpta varor o tjänster'!R264</f>
        <v>8.5261094794417281E-3</v>
      </c>
      <c r="N255" s="78" t="str">
        <f>IF(ISNUMBER('Input-inköpta varor o tjänster'!S264),'Input-inköpta varor o tjänster'!S264,"-")</f>
        <v>-</v>
      </c>
      <c r="O255" s="78" t="str">
        <f>IF(ISNUMBER('Input-inköpta varor o tjänster'!T264),'Input-inköpta varor o tjänster'!T264,"-")</f>
        <v>-</v>
      </c>
      <c r="P255" s="78" t="str">
        <f>IF(ISNUMBER('Input-inköpta varor o tjänster'!U264),'Input-inköpta varor o tjänster'!U264,"-")</f>
        <v>-</v>
      </c>
      <c r="Q255" s="60" t="str">
        <f t="shared" si="36"/>
        <v>-</v>
      </c>
      <c r="R255" s="60" t="str">
        <f t="shared" si="36"/>
        <v>-</v>
      </c>
      <c r="S255" s="61" t="str">
        <f t="shared" si="36"/>
        <v>-</v>
      </c>
      <c r="T255" s="72" t="str">
        <f t="shared" si="35"/>
        <v>-</v>
      </c>
      <c r="U255" s="72" t="str">
        <f t="shared" si="35"/>
        <v>-</v>
      </c>
      <c r="V255" s="72" t="str">
        <f t="shared" si="35"/>
        <v>-</v>
      </c>
      <c r="W255" s="72">
        <f t="shared" si="40"/>
        <v>0</v>
      </c>
      <c r="X255" s="72" t="str">
        <f t="shared" si="37"/>
        <v>-</v>
      </c>
      <c r="Y255" s="72" t="str">
        <f t="shared" si="38"/>
        <v>-</v>
      </c>
      <c r="Z255" s="72" t="str">
        <f t="shared" si="39"/>
        <v>-</v>
      </c>
      <c r="AA255" s="72">
        <f t="shared" si="41"/>
        <v>0</v>
      </c>
      <c r="AB255" s="60" t="str">
        <f>IFERROR(INDEX('Listor_utökad spend'!D:D,MATCH(VALUE('Input-inköpta varor o tjänster'!E264),'Listor_utökad spend'!E:E,0)),0)</f>
        <v>6 Facility Management</v>
      </c>
      <c r="AC255" s="60" t="str">
        <f>IFERROR(INDEX('Listor_utökad spend'!F:F,MATCH(('Input-inköpta varor o tjänster'!F264),'Listor_utökad spend'!G:G,0)),AB255)</f>
        <v>6.1 Avfallshantering</v>
      </c>
      <c r="AD255" s="60" t="str">
        <f>IFERROR(INDEX('Listor_utökad spend'!H:H,MATCH(('Input-inköpta varor o tjänster'!G264),'Listor_utökad spend'!I:I,0)),AC255)</f>
        <v>6.11.2. Trädgårdsskötsel</v>
      </c>
      <c r="AE255" s="62"/>
      <c r="AF255"/>
    </row>
    <row r="256" spans="1:32" s="63" customFormat="1" ht="15.5" thickTop="1" thickBot="1">
      <c r="A256" t="str">
        <f t="shared" si="42"/>
        <v>InköpAvVarorInköptaprodukterochtjänster-utökadberäkning6.12ÖvrigtFacilityManagement</v>
      </c>
      <c r="B256" t="s">
        <v>12</v>
      </c>
      <c r="C256" t="str">
        <f>'Input-inköpta varor o tjänster'!$J$11</f>
        <v>Inköpta produkter och tjänster - utökad beräkning</v>
      </c>
      <c r="D256" t="str">
        <f>'Input-inköpta varor o tjänster'!J265</f>
        <v>6.12 Övrigt Facility Management</v>
      </c>
      <c r="E256" t="s">
        <v>516</v>
      </c>
      <c r="F256" s="77">
        <f>'Input-inköpta varor o tjänster'!K265</f>
        <v>0</v>
      </c>
      <c r="G256" s="77">
        <f>'Input-inköpta varor o tjänster'!L265</f>
        <v>0</v>
      </c>
      <c r="H256" s="77">
        <f>'Input-inköpta varor o tjänster'!M265</f>
        <v>0</v>
      </c>
      <c r="I256" s="77">
        <f>'Input-inköpta varor o tjänster'!N265</f>
        <v>0</v>
      </c>
      <c r="J256" s="77" t="str">
        <f>'Input-inköpta varor o tjänster'!O265</f>
        <v>kg CO2e/SEK</v>
      </c>
      <c r="K256" s="77">
        <f>'Input-inköpta varor o tjänster'!P265</f>
        <v>0</v>
      </c>
      <c r="L256" s="77">
        <f>'Input-inköpta varor o tjänster'!Q265</f>
        <v>0</v>
      </c>
      <c r="M256" s="78">
        <f>'Input-inköpta varor o tjänster'!R265</f>
        <v>6.7858360793684736E-3</v>
      </c>
      <c r="N256" s="78" t="str">
        <f>IF(ISNUMBER('Input-inköpta varor o tjänster'!S265),'Input-inköpta varor o tjänster'!S265,"-")</f>
        <v>-</v>
      </c>
      <c r="O256" s="78" t="str">
        <f>IF(ISNUMBER('Input-inköpta varor o tjänster'!T265),'Input-inköpta varor o tjänster'!T265,"-")</f>
        <v>-</v>
      </c>
      <c r="P256" s="78" t="str">
        <f>IF(ISNUMBER('Input-inköpta varor o tjänster'!U265),'Input-inköpta varor o tjänster'!U265,"-")</f>
        <v>-</v>
      </c>
      <c r="Q256" s="60" t="str">
        <f t="shared" si="36"/>
        <v>-</v>
      </c>
      <c r="R256" s="60" t="str">
        <f t="shared" si="36"/>
        <v>-</v>
      </c>
      <c r="S256" s="61" t="str">
        <f t="shared" si="36"/>
        <v>-</v>
      </c>
      <c r="T256" s="72" t="str">
        <f t="shared" si="35"/>
        <v>-</v>
      </c>
      <c r="U256" s="72" t="str">
        <f t="shared" si="35"/>
        <v>-</v>
      </c>
      <c r="V256" s="72" t="str">
        <f t="shared" si="35"/>
        <v>-</v>
      </c>
      <c r="W256" s="72">
        <f t="shared" si="40"/>
        <v>0</v>
      </c>
      <c r="X256" s="72" t="str">
        <f t="shared" si="37"/>
        <v>-</v>
      </c>
      <c r="Y256" s="72" t="str">
        <f t="shared" si="38"/>
        <v>-</v>
      </c>
      <c r="Z256" s="72" t="str">
        <f t="shared" si="39"/>
        <v>-</v>
      </c>
      <c r="AA256" s="72">
        <f t="shared" si="41"/>
        <v>0</v>
      </c>
      <c r="AB256" s="60" t="str">
        <f>IFERROR(INDEX('Listor_utökad spend'!D:D,MATCH(VALUE('Input-inköpta varor o tjänster'!E265),'Listor_utökad spend'!E:E,0)),0)</f>
        <v>6 Facility Management</v>
      </c>
      <c r="AC256" s="60" t="str">
        <f>IFERROR(INDEX('Listor_utökad spend'!F:F,MATCH(('Input-inköpta varor o tjänster'!F265),'Listor_utökad spend'!G:G,0)),AB256)</f>
        <v>6.1 Avfallshantering</v>
      </c>
      <c r="AD256" s="60" t="str">
        <f>IFERROR(INDEX('Listor_utökad spend'!H:H,MATCH(('Input-inköpta varor o tjänster'!G265),'Listor_utökad spend'!I:I,0)),AC256)</f>
        <v>6.1 Avfallshantering</v>
      </c>
      <c r="AE256" s="62"/>
      <c r="AF256"/>
    </row>
    <row r="257" spans="1:32" s="63" customFormat="1" ht="15.5" thickTop="1" thickBot="1">
      <c r="A257" t="str">
        <f t="shared" si="42"/>
        <v>InköpAvVarorInköptaprodukterochtjänster-utökadberäkning0</v>
      </c>
      <c r="B257" t="s">
        <v>12</v>
      </c>
      <c r="C257" t="str">
        <f>'Input-inköpta varor o tjänster'!$J$11</f>
        <v>Inköpta produkter och tjänster - utökad beräkning</v>
      </c>
      <c r="D257">
        <f>'Input-inköpta varor o tjänster'!J266</f>
        <v>0</v>
      </c>
      <c r="E257" t="s">
        <v>516</v>
      </c>
      <c r="F257" s="77">
        <f>'Input-inköpta varor o tjänster'!K266</f>
        <v>0</v>
      </c>
      <c r="G257" s="77">
        <f>'Input-inköpta varor o tjänster'!L266</f>
        <v>0</v>
      </c>
      <c r="H257" s="77">
        <f>'Input-inköpta varor o tjänster'!M266</f>
        <v>0</v>
      </c>
      <c r="I257" s="77">
        <f>'Input-inköpta varor o tjänster'!N266</f>
        <v>0</v>
      </c>
      <c r="J257" s="77" t="str">
        <f>'Input-inköpta varor o tjänster'!O266</f>
        <v>-</v>
      </c>
      <c r="K257" s="77" t="str">
        <f>'Input-inköpta varor o tjänster'!P266</f>
        <v>-</v>
      </c>
      <c r="L257" s="77" t="str">
        <f>'Input-inköpta varor o tjänster'!Q266</f>
        <v>-</v>
      </c>
      <c r="M257" s="78" t="str">
        <f>'Input-inköpta varor o tjänster'!R266</f>
        <v>-</v>
      </c>
      <c r="N257" s="78" t="str">
        <f>IF(ISNUMBER('Input-inköpta varor o tjänster'!S266),'Input-inköpta varor o tjänster'!S266,"-")</f>
        <v>-</v>
      </c>
      <c r="O257" s="78" t="str">
        <f>IF(ISNUMBER('Input-inköpta varor o tjänster'!T266),'Input-inköpta varor o tjänster'!T266,"-")</f>
        <v>-</v>
      </c>
      <c r="P257" s="78" t="str">
        <f>IF(ISNUMBER('Input-inköpta varor o tjänster'!U266),'Input-inköpta varor o tjänster'!U266,"-")</f>
        <v>-</v>
      </c>
      <c r="Q257" s="60" t="str">
        <f t="shared" si="36"/>
        <v>-</v>
      </c>
      <c r="R257" s="60" t="str">
        <f t="shared" si="36"/>
        <v>-</v>
      </c>
      <c r="S257" s="61" t="str">
        <f t="shared" si="36"/>
        <v>-</v>
      </c>
      <c r="T257" s="72" t="str">
        <f t="shared" si="35"/>
        <v>-</v>
      </c>
      <c r="U257" s="72" t="str">
        <f t="shared" si="35"/>
        <v>-</v>
      </c>
      <c r="V257" s="72" t="str">
        <f t="shared" si="35"/>
        <v>-</v>
      </c>
      <c r="W257" s="72">
        <f t="shared" si="40"/>
        <v>0</v>
      </c>
      <c r="X257" s="72" t="str">
        <f t="shared" si="37"/>
        <v>-</v>
      </c>
      <c r="Y257" s="72" t="str">
        <f t="shared" si="38"/>
        <v>-</v>
      </c>
      <c r="Z257" s="72" t="str">
        <f t="shared" si="39"/>
        <v>-</v>
      </c>
      <c r="AA257" s="72">
        <f t="shared" si="41"/>
        <v>0</v>
      </c>
      <c r="AB257" s="60">
        <f>IFERROR(INDEX('Listor_utökad spend'!D:D,MATCH(VALUE('Input-inköpta varor o tjänster'!E266),'Listor_utökad spend'!E:E,0)),0)</f>
        <v>0</v>
      </c>
      <c r="AC257" s="60">
        <f>IFERROR(INDEX('Listor_utökad spend'!F:F,MATCH(('Input-inköpta varor o tjänster'!F266),'Listor_utökad spend'!G:G,0)),AB257)</f>
        <v>0</v>
      </c>
      <c r="AD257" s="60" t="str">
        <f>IFERROR(INDEX('Listor_utökad spend'!H:H,MATCH(('Input-inköpta varor o tjänster'!G266),'Listor_utökad spend'!I:I,0)),AC257)</f>
        <v xml:space="preserve"> </v>
      </c>
      <c r="AE257" s="62"/>
      <c r="AF257"/>
    </row>
    <row r="258" spans="1:32" s="63" customFormat="1" ht="15.5" thickTop="1" thickBot="1">
      <c r="A258" t="str">
        <f t="shared" si="42"/>
        <v>InköpAvVarorInköptaprodukterochtjänster-utökadberäkning7Vårdrelateradutrustningochförbrukningsvaror</v>
      </c>
      <c r="B258" t="s">
        <v>12</v>
      </c>
      <c r="C258" t="str">
        <f>'Input-inköpta varor o tjänster'!$J$11</f>
        <v>Inköpta produkter och tjänster - utökad beräkning</v>
      </c>
      <c r="D258" t="str">
        <f>'Input-inköpta varor o tjänster'!J267</f>
        <v>7 Vårdrelaterad utrustning och förbrukningsvaror</v>
      </c>
      <c r="E258" t="s">
        <v>516</v>
      </c>
      <c r="F258" s="77">
        <f>'Input-inköpta varor o tjänster'!K267</f>
        <v>0</v>
      </c>
      <c r="G258" s="77">
        <f>'Input-inköpta varor o tjänster'!L267</f>
        <v>0</v>
      </c>
      <c r="H258" s="77">
        <f>'Input-inköpta varor o tjänster'!M267</f>
        <v>0</v>
      </c>
      <c r="I258" s="77">
        <f>'Input-inköpta varor o tjänster'!N267</f>
        <v>0</v>
      </c>
      <c r="J258" s="77" t="str">
        <f>'Input-inköpta varor o tjänster'!O267</f>
        <v>kg CO2e/SEK</v>
      </c>
      <c r="K258" s="77">
        <f>'Input-inköpta varor o tjänster'!P267</f>
        <v>0</v>
      </c>
      <c r="L258" s="77">
        <f>'Input-inköpta varor o tjänster'!Q267</f>
        <v>0</v>
      </c>
      <c r="M258" s="78">
        <f>'Input-inköpta varor o tjänster'!R267</f>
        <v>5.1577123309972127E-2</v>
      </c>
      <c r="N258" s="78" t="str">
        <f>IF(ISNUMBER('Input-inköpta varor o tjänster'!S267),'Input-inköpta varor o tjänster'!S267,"-")</f>
        <v>-</v>
      </c>
      <c r="O258" s="78" t="str">
        <f>IF(ISNUMBER('Input-inköpta varor o tjänster'!T267),'Input-inköpta varor o tjänster'!T267,"-")</f>
        <v>-</v>
      </c>
      <c r="P258" s="78" t="str">
        <f>IF(ISNUMBER('Input-inköpta varor o tjänster'!U267),'Input-inköpta varor o tjänster'!U267,"-")</f>
        <v>-</v>
      </c>
      <c r="Q258" s="60" t="str">
        <f t="shared" si="36"/>
        <v>-</v>
      </c>
      <c r="R258" s="60" t="str">
        <f t="shared" si="36"/>
        <v>-</v>
      </c>
      <c r="S258" s="61" t="str">
        <f t="shared" si="36"/>
        <v>-</v>
      </c>
      <c r="T258" s="72" t="str">
        <f t="shared" si="35"/>
        <v>-</v>
      </c>
      <c r="U258" s="72" t="str">
        <f t="shared" si="35"/>
        <v>-</v>
      </c>
      <c r="V258" s="72" t="str">
        <f t="shared" si="35"/>
        <v>-</v>
      </c>
      <c r="W258" s="72">
        <f t="shared" si="40"/>
        <v>0</v>
      </c>
      <c r="X258" s="72" t="str">
        <f t="shared" si="37"/>
        <v>-</v>
      </c>
      <c r="Y258" s="72" t="str">
        <f t="shared" si="38"/>
        <v>-</v>
      </c>
      <c r="Z258" s="72" t="str">
        <f t="shared" si="39"/>
        <v>-</v>
      </c>
      <c r="AA258" s="72">
        <f t="shared" si="41"/>
        <v>0</v>
      </c>
      <c r="AB258" s="60" t="str">
        <f>IFERROR(INDEX('Listor_utökad spend'!D:D,MATCH(VALUE('Input-inköpta varor o tjänster'!E267),'Listor_utökad spend'!E:E,0)),0)</f>
        <v>7 Vårdrelaterad utrustning och förbrukningsvaror</v>
      </c>
      <c r="AC258" s="60" t="str">
        <f>IFERROR(INDEX('Listor_utökad spend'!F:F,MATCH(('Input-inköpta varor o tjänster'!F267),'Listor_utökad spend'!G:G,0)),AB258)</f>
        <v>7 Vårdrelaterad utrustning och förbrukningsvaror</v>
      </c>
      <c r="AD258" s="60" t="str">
        <f>IFERROR(INDEX('Listor_utökad spend'!H:H,MATCH(('Input-inköpta varor o tjänster'!G267),'Listor_utökad spend'!I:I,0)),AC258)</f>
        <v>7 Vårdrelaterad utrustning och förbrukningsvaror</v>
      </c>
      <c r="AE258" s="62"/>
      <c r="AF258"/>
    </row>
    <row r="259" spans="1:32" s="63" customFormat="1" ht="15.5" thickTop="1" thickBot="1">
      <c r="A259" t="str">
        <f t="shared" si="42"/>
        <v>InköpAvVarorInköptaprodukterochtjänster-utökadberäkning7.1Hjälpmedel</v>
      </c>
      <c r="B259" t="s">
        <v>12</v>
      </c>
      <c r="C259" t="str">
        <f>'Input-inköpta varor o tjänster'!$J$11</f>
        <v>Inköpta produkter och tjänster - utökad beräkning</v>
      </c>
      <c r="D259" t="str">
        <f>'Input-inköpta varor o tjänster'!J268</f>
        <v>7.1 Hjälpmedel</v>
      </c>
      <c r="E259" t="s">
        <v>516</v>
      </c>
      <c r="F259" s="77">
        <f>'Input-inköpta varor o tjänster'!K268</f>
        <v>0</v>
      </c>
      <c r="G259" s="77">
        <f>'Input-inköpta varor o tjänster'!L268</f>
        <v>0</v>
      </c>
      <c r="H259" s="77">
        <f>'Input-inköpta varor o tjänster'!M268</f>
        <v>0</v>
      </c>
      <c r="I259" s="77">
        <f>'Input-inköpta varor o tjänster'!N268</f>
        <v>0</v>
      </c>
      <c r="J259" s="77" t="str">
        <f>'Input-inköpta varor o tjänster'!O268</f>
        <v>kg CO2e/SEK</v>
      </c>
      <c r="K259" s="77">
        <f>'Input-inköpta varor o tjänster'!P268</f>
        <v>0</v>
      </c>
      <c r="L259" s="77">
        <f>'Input-inköpta varor o tjänster'!Q268</f>
        <v>0</v>
      </c>
      <c r="M259" s="78">
        <f>'Input-inköpta varor o tjänster'!R268</f>
        <v>6.0168814282581078E-2</v>
      </c>
      <c r="N259" s="78" t="str">
        <f>IF(ISNUMBER('Input-inköpta varor o tjänster'!S268),'Input-inköpta varor o tjänster'!S268,"-")</f>
        <v>-</v>
      </c>
      <c r="O259" s="78" t="str">
        <f>IF(ISNUMBER('Input-inköpta varor o tjänster'!T268),'Input-inköpta varor o tjänster'!T268,"-")</f>
        <v>-</v>
      </c>
      <c r="P259" s="78" t="str">
        <f>IF(ISNUMBER('Input-inköpta varor o tjänster'!U268),'Input-inköpta varor o tjänster'!U268,"-")</f>
        <v>-</v>
      </c>
      <c r="Q259" s="60" t="str">
        <f t="shared" si="36"/>
        <v>-</v>
      </c>
      <c r="R259" s="60" t="str">
        <f t="shared" si="36"/>
        <v>-</v>
      </c>
      <c r="S259" s="61" t="str">
        <f t="shared" si="36"/>
        <v>-</v>
      </c>
      <c r="T259" s="72" t="str">
        <f t="shared" ref="T259:V322" si="43">IFERROR($F259*Q259,"-")</f>
        <v>-</v>
      </c>
      <c r="U259" s="72" t="str">
        <f t="shared" si="43"/>
        <v>-</v>
      </c>
      <c r="V259" s="72" t="str">
        <f t="shared" si="43"/>
        <v>-</v>
      </c>
      <c r="W259" s="72">
        <f t="shared" si="40"/>
        <v>0</v>
      </c>
      <c r="X259" s="72" t="str">
        <f t="shared" si="37"/>
        <v>-</v>
      </c>
      <c r="Y259" s="72" t="str">
        <f t="shared" si="38"/>
        <v>-</v>
      </c>
      <c r="Z259" s="72" t="str">
        <f t="shared" si="39"/>
        <v>-</v>
      </c>
      <c r="AA259" s="72">
        <f t="shared" si="41"/>
        <v>0</v>
      </c>
      <c r="AB259" s="60" t="str">
        <f>IFERROR(INDEX('Listor_utökad spend'!D:D,MATCH(VALUE('Input-inköpta varor o tjänster'!E268),'Listor_utökad spend'!E:E,0)),0)</f>
        <v>7 Vårdrelaterad utrustning och förbrukningsvaror</v>
      </c>
      <c r="AC259" s="60" t="str">
        <f>IFERROR(INDEX('Listor_utökad spend'!F:F,MATCH(('Input-inköpta varor o tjänster'!F268),'Listor_utökad spend'!G:G,0)),AB259)</f>
        <v>7.1 Hjälpmedel</v>
      </c>
      <c r="AD259" s="60" t="str">
        <f>IFERROR(INDEX('Listor_utökad spend'!H:H,MATCH(('Input-inköpta varor o tjänster'!G268),'Listor_utökad spend'!I:I,0)),AC259)</f>
        <v>7.1 Hjälpmedel</v>
      </c>
      <c r="AE259" s="62"/>
      <c r="AF259"/>
    </row>
    <row r="260" spans="1:32" s="63" customFormat="1" ht="15.5" thickTop="1" thickBot="1">
      <c r="A260" t="str">
        <f t="shared" si="42"/>
        <v>InköpAvVarorInköptaprodukterochtjänster-utökadberäkning7.1.1Gåhjälpmedel</v>
      </c>
      <c r="B260" t="s">
        <v>12</v>
      </c>
      <c r="C260" t="str">
        <f>'Input-inköpta varor o tjänster'!$J$11</f>
        <v>Inköpta produkter och tjänster - utökad beräkning</v>
      </c>
      <c r="D260" t="str">
        <f>'Input-inköpta varor o tjänster'!J269</f>
        <v>7.1.1 Gåhjälpmedel</v>
      </c>
      <c r="E260" t="s">
        <v>516</v>
      </c>
      <c r="F260" s="77">
        <f>'Input-inköpta varor o tjänster'!K269</f>
        <v>0</v>
      </c>
      <c r="G260" s="77">
        <f>'Input-inköpta varor o tjänster'!L269</f>
        <v>0</v>
      </c>
      <c r="H260" s="77">
        <f>'Input-inköpta varor o tjänster'!M269</f>
        <v>0</v>
      </c>
      <c r="I260" s="77">
        <f>'Input-inköpta varor o tjänster'!N269</f>
        <v>0</v>
      </c>
      <c r="J260" s="77" t="str">
        <f>'Input-inköpta varor o tjänster'!O269</f>
        <v>kg CO2e/SEK</v>
      </c>
      <c r="K260" s="77">
        <f>'Input-inköpta varor o tjänster'!P269</f>
        <v>0</v>
      </c>
      <c r="L260" s="77">
        <f>'Input-inköpta varor o tjänster'!Q269</f>
        <v>0</v>
      </c>
      <c r="M260" s="78">
        <f>'Input-inköpta varor o tjänster'!R269</f>
        <v>5.9087117735780223E-2</v>
      </c>
      <c r="N260" s="78" t="str">
        <f>IF(ISNUMBER('Input-inköpta varor o tjänster'!S269),'Input-inköpta varor o tjänster'!S269,"-")</f>
        <v>-</v>
      </c>
      <c r="O260" s="78" t="str">
        <f>IF(ISNUMBER('Input-inköpta varor o tjänster'!T269),'Input-inköpta varor o tjänster'!T269,"-")</f>
        <v>-</v>
      </c>
      <c r="P260" s="78" t="str">
        <f>IF(ISNUMBER('Input-inköpta varor o tjänster'!U269),'Input-inköpta varor o tjänster'!U269,"-")</f>
        <v>-</v>
      </c>
      <c r="Q260" s="60" t="str">
        <f t="shared" si="36"/>
        <v>-</v>
      </c>
      <c r="R260" s="60" t="str">
        <f t="shared" si="36"/>
        <v>-</v>
      </c>
      <c r="S260" s="61" t="str">
        <f t="shared" si="36"/>
        <v>-</v>
      </c>
      <c r="T260" s="72" t="str">
        <f t="shared" si="43"/>
        <v>-</v>
      </c>
      <c r="U260" s="72" t="str">
        <f t="shared" si="43"/>
        <v>-</v>
      </c>
      <c r="V260" s="72" t="str">
        <f t="shared" si="43"/>
        <v>-</v>
      </c>
      <c r="W260" s="72">
        <f t="shared" si="40"/>
        <v>0</v>
      </c>
      <c r="X260" s="72" t="str">
        <f t="shared" si="37"/>
        <v>-</v>
      </c>
      <c r="Y260" s="72" t="str">
        <f t="shared" si="38"/>
        <v>-</v>
      </c>
      <c r="Z260" s="72" t="str">
        <f t="shared" si="39"/>
        <v>-</v>
      </c>
      <c r="AA260" s="72">
        <f t="shared" si="41"/>
        <v>0</v>
      </c>
      <c r="AB260" s="60" t="str">
        <f>IFERROR(INDEX('Listor_utökad spend'!D:D,MATCH(VALUE('Input-inköpta varor o tjänster'!E269),'Listor_utökad spend'!E:E,0)),0)</f>
        <v>7 Vårdrelaterad utrustning och förbrukningsvaror</v>
      </c>
      <c r="AC260" s="60" t="str">
        <f>IFERROR(INDEX('Listor_utökad spend'!F:F,MATCH(('Input-inköpta varor o tjänster'!F269),'Listor_utökad spend'!G:G,0)),AB260)</f>
        <v>7.1 Hjälpmedel</v>
      </c>
      <c r="AD260" s="60" t="str">
        <f>IFERROR(INDEX('Listor_utökad spend'!H:H,MATCH(('Input-inköpta varor o tjänster'!G269),'Listor_utökad spend'!I:I,0)),AC260)</f>
        <v xml:space="preserve">7.1.1. Gåhjälpmedel </v>
      </c>
      <c r="AE260" s="62"/>
      <c r="AF260"/>
    </row>
    <row r="261" spans="1:32" s="63" customFormat="1" ht="15.5" thickTop="1" thickBot="1">
      <c r="A261" t="str">
        <f t="shared" si="42"/>
        <v>InköpAvVarorInköptaprodukterochtjänster-utökadberäkning7.1.2Hygienhjälpmedel</v>
      </c>
      <c r="B261" t="s">
        <v>12</v>
      </c>
      <c r="C261" t="str">
        <f>'Input-inköpta varor o tjänster'!$J$11</f>
        <v>Inköpta produkter och tjänster - utökad beräkning</v>
      </c>
      <c r="D261" t="str">
        <f>'Input-inköpta varor o tjänster'!J270</f>
        <v>7.1.2 Hygienhjälpmedel</v>
      </c>
      <c r="E261" t="s">
        <v>516</v>
      </c>
      <c r="F261" s="77">
        <f>'Input-inköpta varor o tjänster'!K270</f>
        <v>0</v>
      </c>
      <c r="G261" s="77">
        <f>'Input-inköpta varor o tjänster'!L270</f>
        <v>0</v>
      </c>
      <c r="H261" s="77">
        <f>'Input-inköpta varor o tjänster'!M270</f>
        <v>0</v>
      </c>
      <c r="I261" s="77">
        <f>'Input-inköpta varor o tjänster'!N270</f>
        <v>0</v>
      </c>
      <c r="J261" s="77" t="str">
        <f>'Input-inköpta varor o tjänster'!O270</f>
        <v>kg CO2e/SEK</v>
      </c>
      <c r="K261" s="77">
        <f>'Input-inköpta varor o tjänster'!P270</f>
        <v>0</v>
      </c>
      <c r="L261" s="77">
        <f>'Input-inköpta varor o tjänster'!Q270</f>
        <v>0</v>
      </c>
      <c r="M261" s="78">
        <f>'Input-inköpta varor o tjänster'!R270</f>
        <v>6.3018543979274366E-2</v>
      </c>
      <c r="N261" s="78" t="str">
        <f>IF(ISNUMBER('Input-inköpta varor o tjänster'!S270),'Input-inköpta varor o tjänster'!S270,"-")</f>
        <v>-</v>
      </c>
      <c r="O261" s="78" t="str">
        <f>IF(ISNUMBER('Input-inköpta varor o tjänster'!T270),'Input-inköpta varor o tjänster'!T270,"-")</f>
        <v>-</v>
      </c>
      <c r="P261" s="78" t="str">
        <f>IF(ISNUMBER('Input-inköpta varor o tjänster'!U270),'Input-inköpta varor o tjänster'!U270,"-")</f>
        <v>-</v>
      </c>
      <c r="Q261" s="60" t="str">
        <f t="shared" ref="Q261:S324" si="44">IF(OR($F261=0,$F261="Ja",$F261="Ej relevant/Har inget att rapportera",$F261="Nej"),"-",IF(ISNUMBER(N261),N261,K261))</f>
        <v>-</v>
      </c>
      <c r="R261" s="60" t="str">
        <f t="shared" si="44"/>
        <v>-</v>
      </c>
      <c r="S261" s="61" t="str">
        <f t="shared" si="44"/>
        <v>-</v>
      </c>
      <c r="T261" s="72" t="str">
        <f t="shared" si="43"/>
        <v>-</v>
      </c>
      <c r="U261" s="72" t="str">
        <f t="shared" si="43"/>
        <v>-</v>
      </c>
      <c r="V261" s="72" t="str">
        <f t="shared" si="43"/>
        <v>-</v>
      </c>
      <c r="W261" s="72">
        <f t="shared" si="40"/>
        <v>0</v>
      </c>
      <c r="X261" s="72" t="str">
        <f t="shared" ref="X261:X324" si="45">IFERROR($F261*Q261/10^3,"-")</f>
        <v>-</v>
      </c>
      <c r="Y261" s="72" t="str">
        <f t="shared" ref="Y261:Y324" si="46">IFERROR($F261*R261/10^3,"-")</f>
        <v>-</v>
      </c>
      <c r="Z261" s="72" t="str">
        <f t="shared" ref="Z261:Z324" si="47">IFERROR($F261*S261/10^3,"-")</f>
        <v>-</v>
      </c>
      <c r="AA261" s="72">
        <f t="shared" si="41"/>
        <v>0</v>
      </c>
      <c r="AB261" s="60" t="str">
        <f>IFERROR(INDEX('Listor_utökad spend'!D:D,MATCH(VALUE('Input-inköpta varor o tjänster'!E270),'Listor_utökad spend'!E:E,0)),0)</f>
        <v>7 Vårdrelaterad utrustning och förbrukningsvaror</v>
      </c>
      <c r="AC261" s="60" t="str">
        <f>IFERROR(INDEX('Listor_utökad spend'!F:F,MATCH(('Input-inköpta varor o tjänster'!F270),'Listor_utökad spend'!G:G,0)),AB261)</f>
        <v>7.1 Hjälpmedel</v>
      </c>
      <c r="AD261" s="60" t="str">
        <f>IFERROR(INDEX('Listor_utökad spend'!H:H,MATCH(('Input-inköpta varor o tjänster'!G270),'Listor_utökad spend'!I:I,0)),AC261)</f>
        <v>7.1.2. Hygienhjälpmedel</v>
      </c>
      <c r="AE261" s="62"/>
      <c r="AF261"/>
    </row>
    <row r="262" spans="1:32" s="63" customFormat="1" ht="15.5" thickTop="1" thickBot="1">
      <c r="A262" t="str">
        <f t="shared" si="42"/>
        <v>InköpAvVarorInköptaprodukterochtjänster-utökadberäkning7.1.3Hörhjälpmedel</v>
      </c>
      <c r="B262" t="s">
        <v>12</v>
      </c>
      <c r="C262" t="str">
        <f>'Input-inköpta varor o tjänster'!$J$11</f>
        <v>Inköpta produkter och tjänster - utökad beräkning</v>
      </c>
      <c r="D262" t="str">
        <f>'Input-inköpta varor o tjänster'!J271</f>
        <v>7.1.3 Hörhjälpmedel</v>
      </c>
      <c r="E262" t="s">
        <v>516</v>
      </c>
      <c r="F262" s="77">
        <f>'Input-inköpta varor o tjänster'!K271</f>
        <v>0</v>
      </c>
      <c r="G262" s="77">
        <f>'Input-inköpta varor o tjänster'!L271</f>
        <v>0</v>
      </c>
      <c r="H262" s="77">
        <f>'Input-inköpta varor o tjänster'!M271</f>
        <v>0</v>
      </c>
      <c r="I262" s="77">
        <f>'Input-inköpta varor o tjänster'!N271</f>
        <v>0</v>
      </c>
      <c r="J262" s="77" t="str">
        <f>'Input-inköpta varor o tjänster'!O271</f>
        <v>kg CO2e/SEK</v>
      </c>
      <c r="K262" s="77">
        <f>'Input-inköpta varor o tjänster'!P271</f>
        <v>0</v>
      </c>
      <c r="L262" s="77">
        <f>'Input-inköpta varor o tjänster'!Q271</f>
        <v>0</v>
      </c>
      <c r="M262" s="78">
        <f>'Input-inköpta varor o tjänster'!R271</f>
        <v>2.9462008468872706E-2</v>
      </c>
      <c r="N262" s="78" t="str">
        <f>IF(ISNUMBER('Input-inköpta varor o tjänster'!S271),'Input-inköpta varor o tjänster'!S271,"-")</f>
        <v>-</v>
      </c>
      <c r="O262" s="78" t="str">
        <f>IF(ISNUMBER('Input-inköpta varor o tjänster'!T271),'Input-inköpta varor o tjänster'!T271,"-")</f>
        <v>-</v>
      </c>
      <c r="P262" s="78" t="str">
        <f>IF(ISNUMBER('Input-inköpta varor o tjänster'!U271),'Input-inköpta varor o tjänster'!U271,"-")</f>
        <v>-</v>
      </c>
      <c r="Q262" s="60" t="str">
        <f t="shared" si="44"/>
        <v>-</v>
      </c>
      <c r="R262" s="60" t="str">
        <f t="shared" si="44"/>
        <v>-</v>
      </c>
      <c r="S262" s="61" t="str">
        <f t="shared" si="44"/>
        <v>-</v>
      </c>
      <c r="T262" s="72" t="str">
        <f t="shared" si="43"/>
        <v>-</v>
      </c>
      <c r="U262" s="72" t="str">
        <f t="shared" si="43"/>
        <v>-</v>
      </c>
      <c r="V262" s="72" t="str">
        <f t="shared" si="43"/>
        <v>-</v>
      </c>
      <c r="W262" s="72">
        <f t="shared" si="40"/>
        <v>0</v>
      </c>
      <c r="X262" s="72" t="str">
        <f t="shared" si="45"/>
        <v>-</v>
      </c>
      <c r="Y262" s="72" t="str">
        <f t="shared" si="46"/>
        <v>-</v>
      </c>
      <c r="Z262" s="72" t="str">
        <f t="shared" si="47"/>
        <v>-</v>
      </c>
      <c r="AA262" s="72">
        <f t="shared" si="41"/>
        <v>0</v>
      </c>
      <c r="AB262" s="60" t="str">
        <f>IFERROR(INDEX('Listor_utökad spend'!D:D,MATCH(VALUE('Input-inköpta varor o tjänster'!E271),'Listor_utökad spend'!E:E,0)),0)</f>
        <v>7 Vårdrelaterad utrustning och förbrukningsvaror</v>
      </c>
      <c r="AC262" s="60" t="str">
        <f>IFERROR(INDEX('Listor_utökad spend'!F:F,MATCH(('Input-inköpta varor o tjänster'!F271),'Listor_utökad spend'!G:G,0)),AB262)</f>
        <v>7.1 Hjälpmedel</v>
      </c>
      <c r="AD262" s="60" t="str">
        <f>IFERROR(INDEX('Listor_utökad spend'!H:H,MATCH(('Input-inköpta varor o tjänster'!G271),'Listor_utökad spend'!I:I,0)),AC262)</f>
        <v>7.1.3. Hörhjälpmedel</v>
      </c>
      <c r="AE262" s="62"/>
      <c r="AF262"/>
    </row>
    <row r="263" spans="1:32" s="63" customFormat="1" ht="15.5" thickTop="1" thickBot="1">
      <c r="A263" t="str">
        <f t="shared" si="42"/>
        <v>InköpAvVarorInköptaprodukterochtjänster-utökadberäkning7.1.4Kommunikationshjälpmedel</v>
      </c>
      <c r="B263" t="s">
        <v>12</v>
      </c>
      <c r="C263" t="str">
        <f>'Input-inköpta varor o tjänster'!$J$11</f>
        <v>Inköpta produkter och tjänster - utökad beräkning</v>
      </c>
      <c r="D263" t="str">
        <f>'Input-inköpta varor o tjänster'!J272</f>
        <v>7.1.4 Kommunikationshjälpmedel</v>
      </c>
      <c r="E263" t="s">
        <v>516</v>
      </c>
      <c r="F263" s="77">
        <f>'Input-inköpta varor o tjänster'!K272</f>
        <v>0</v>
      </c>
      <c r="G263" s="77">
        <f>'Input-inköpta varor o tjänster'!L272</f>
        <v>0</v>
      </c>
      <c r="H263" s="77">
        <f>'Input-inköpta varor o tjänster'!M272</f>
        <v>0</v>
      </c>
      <c r="I263" s="77">
        <f>'Input-inköpta varor o tjänster'!N272</f>
        <v>0</v>
      </c>
      <c r="J263" s="77" t="str">
        <f>'Input-inköpta varor o tjänster'!O272</f>
        <v>kg CO2e/SEK</v>
      </c>
      <c r="K263" s="77">
        <f>'Input-inköpta varor o tjänster'!P272</f>
        <v>0</v>
      </c>
      <c r="L263" s="77">
        <f>'Input-inköpta varor o tjänster'!Q272</f>
        <v>0</v>
      </c>
      <c r="M263" s="78">
        <f>'Input-inköpta varor o tjänster'!R272</f>
        <v>5.2061762925797367E-2</v>
      </c>
      <c r="N263" s="78" t="str">
        <f>IF(ISNUMBER('Input-inköpta varor o tjänster'!S272),'Input-inköpta varor o tjänster'!S272,"-")</f>
        <v>-</v>
      </c>
      <c r="O263" s="78" t="str">
        <f>IF(ISNUMBER('Input-inköpta varor o tjänster'!T272),'Input-inköpta varor o tjänster'!T272,"-")</f>
        <v>-</v>
      </c>
      <c r="P263" s="78" t="str">
        <f>IF(ISNUMBER('Input-inköpta varor o tjänster'!U272),'Input-inköpta varor o tjänster'!U272,"-")</f>
        <v>-</v>
      </c>
      <c r="Q263" s="60" t="str">
        <f t="shared" si="44"/>
        <v>-</v>
      </c>
      <c r="R263" s="60" t="str">
        <f t="shared" si="44"/>
        <v>-</v>
      </c>
      <c r="S263" s="61" t="str">
        <f t="shared" si="44"/>
        <v>-</v>
      </c>
      <c r="T263" s="72" t="str">
        <f t="shared" si="43"/>
        <v>-</v>
      </c>
      <c r="U263" s="72" t="str">
        <f t="shared" si="43"/>
        <v>-</v>
      </c>
      <c r="V263" s="72" t="str">
        <f t="shared" si="43"/>
        <v>-</v>
      </c>
      <c r="W263" s="72">
        <f t="shared" si="40"/>
        <v>0</v>
      </c>
      <c r="X263" s="72" t="str">
        <f t="shared" si="45"/>
        <v>-</v>
      </c>
      <c r="Y263" s="72" t="str">
        <f t="shared" si="46"/>
        <v>-</v>
      </c>
      <c r="Z263" s="72" t="str">
        <f t="shared" si="47"/>
        <v>-</v>
      </c>
      <c r="AA263" s="72">
        <f t="shared" si="41"/>
        <v>0</v>
      </c>
      <c r="AB263" s="60" t="str">
        <f>IFERROR(INDEX('Listor_utökad spend'!D:D,MATCH(VALUE('Input-inköpta varor o tjänster'!E272),'Listor_utökad spend'!E:E,0)),0)</f>
        <v>7 Vårdrelaterad utrustning och förbrukningsvaror</v>
      </c>
      <c r="AC263" s="60" t="str">
        <f>IFERROR(INDEX('Listor_utökad spend'!F:F,MATCH(('Input-inköpta varor o tjänster'!F272),'Listor_utökad spend'!G:G,0)),AB263)</f>
        <v>7.1 Hjälpmedel</v>
      </c>
      <c r="AD263" s="60" t="str">
        <f>IFERROR(INDEX('Listor_utökad spend'!H:H,MATCH(('Input-inköpta varor o tjänster'!G272),'Listor_utökad spend'!I:I,0)),AC263)</f>
        <v>7.1.4. Kommunikationshjälpmedel</v>
      </c>
      <c r="AE263" s="62"/>
      <c r="AF263"/>
    </row>
    <row r="264" spans="1:32" s="63" customFormat="1" ht="15.5" thickTop="1" thickBot="1">
      <c r="A264" t="str">
        <f t="shared" si="42"/>
        <v>InköpAvVarorInköptaprodukterochtjänster-utökadberäkning7.1.5Lyfthjälpmedel</v>
      </c>
      <c r="B264" t="s">
        <v>12</v>
      </c>
      <c r="C264" t="str">
        <f>'Input-inköpta varor o tjänster'!$J$11</f>
        <v>Inköpta produkter och tjänster - utökad beräkning</v>
      </c>
      <c r="D264" t="str">
        <f>'Input-inköpta varor o tjänster'!J273</f>
        <v>7.1.5 Lyfthjälpmedel</v>
      </c>
      <c r="E264" t="s">
        <v>516</v>
      </c>
      <c r="F264" s="77">
        <f>'Input-inköpta varor o tjänster'!K273</f>
        <v>0</v>
      </c>
      <c r="G264" s="77">
        <f>'Input-inköpta varor o tjänster'!L273</f>
        <v>0</v>
      </c>
      <c r="H264" s="77">
        <f>'Input-inköpta varor o tjänster'!M273</f>
        <v>0</v>
      </c>
      <c r="I264" s="77">
        <f>'Input-inköpta varor o tjänster'!N273</f>
        <v>0</v>
      </c>
      <c r="J264" s="77" t="str">
        <f>'Input-inköpta varor o tjänster'!O273</f>
        <v>kg CO2e/SEK</v>
      </c>
      <c r="K264" s="77">
        <f>'Input-inköpta varor o tjänster'!P273</f>
        <v>0</v>
      </c>
      <c r="L264" s="77">
        <f>'Input-inköpta varor o tjänster'!Q273</f>
        <v>0</v>
      </c>
      <c r="M264" s="78">
        <f>'Input-inköpta varor o tjänster'!R273</f>
        <v>4.9583624339332479E-2</v>
      </c>
      <c r="N264" s="78" t="str">
        <f>IF(ISNUMBER('Input-inköpta varor o tjänster'!S273),'Input-inköpta varor o tjänster'!S273,"-")</f>
        <v>-</v>
      </c>
      <c r="O264" s="78" t="str">
        <f>IF(ISNUMBER('Input-inköpta varor o tjänster'!T273),'Input-inköpta varor o tjänster'!T273,"-")</f>
        <v>-</v>
      </c>
      <c r="P264" s="78" t="str">
        <f>IF(ISNUMBER('Input-inköpta varor o tjänster'!U273),'Input-inköpta varor o tjänster'!U273,"-")</f>
        <v>-</v>
      </c>
      <c r="Q264" s="60" t="str">
        <f t="shared" si="44"/>
        <v>-</v>
      </c>
      <c r="R264" s="60" t="str">
        <f t="shared" si="44"/>
        <v>-</v>
      </c>
      <c r="S264" s="61" t="str">
        <f t="shared" si="44"/>
        <v>-</v>
      </c>
      <c r="T264" s="72" t="str">
        <f t="shared" si="43"/>
        <v>-</v>
      </c>
      <c r="U264" s="72" t="str">
        <f t="shared" si="43"/>
        <v>-</v>
      </c>
      <c r="V264" s="72" t="str">
        <f t="shared" si="43"/>
        <v>-</v>
      </c>
      <c r="W264" s="72">
        <f t="shared" ref="W264:W327" si="48">F264/10^6</f>
        <v>0</v>
      </c>
      <c r="X264" s="72" t="str">
        <f t="shared" si="45"/>
        <v>-</v>
      </c>
      <c r="Y264" s="72" t="str">
        <f t="shared" si="46"/>
        <v>-</v>
      </c>
      <c r="Z264" s="72" t="str">
        <f t="shared" si="47"/>
        <v>-</v>
      </c>
      <c r="AA264" s="72">
        <f t="shared" ref="AA264:AA327" si="49">IFERROR(SUM(X264:Z264),"-")</f>
        <v>0</v>
      </c>
      <c r="AB264" s="60" t="str">
        <f>IFERROR(INDEX('Listor_utökad spend'!D:D,MATCH(VALUE('Input-inköpta varor o tjänster'!E273),'Listor_utökad spend'!E:E,0)),0)</f>
        <v>7 Vårdrelaterad utrustning och förbrukningsvaror</v>
      </c>
      <c r="AC264" s="60" t="str">
        <f>IFERROR(INDEX('Listor_utökad spend'!F:F,MATCH(('Input-inköpta varor o tjänster'!F273),'Listor_utökad spend'!G:G,0)),AB264)</f>
        <v>7.1 Hjälpmedel</v>
      </c>
      <c r="AD264" s="60" t="str">
        <f>IFERROR(INDEX('Listor_utökad spend'!H:H,MATCH(('Input-inköpta varor o tjänster'!G273),'Listor_utökad spend'!I:I,0)),AC264)</f>
        <v>7.1.5. Lyfthjälpmedel</v>
      </c>
      <c r="AE264" s="62"/>
      <c r="AF264"/>
    </row>
    <row r="265" spans="1:32" s="63" customFormat="1" ht="15.5" thickTop="1" thickBot="1">
      <c r="A265" t="str">
        <f t="shared" si="42"/>
        <v>InköpAvVarorInköptaprodukterochtjänster-utökadberäkning7.1.6Ortopedtekniskaprodukter</v>
      </c>
      <c r="B265" t="s">
        <v>12</v>
      </c>
      <c r="C265" t="str">
        <f>'Input-inköpta varor o tjänster'!$J$11</f>
        <v>Inköpta produkter och tjänster - utökad beräkning</v>
      </c>
      <c r="D265" t="str">
        <f>'Input-inköpta varor o tjänster'!J274</f>
        <v>7.1.6 Ortopedtekniska produkter</v>
      </c>
      <c r="E265" t="s">
        <v>516</v>
      </c>
      <c r="F265" s="77">
        <f>'Input-inköpta varor o tjänster'!K274</f>
        <v>0</v>
      </c>
      <c r="G265" s="77">
        <f>'Input-inköpta varor o tjänster'!L274</f>
        <v>0</v>
      </c>
      <c r="H265" s="77">
        <f>'Input-inköpta varor o tjänster'!M274</f>
        <v>0</v>
      </c>
      <c r="I265" s="77">
        <f>'Input-inköpta varor o tjänster'!N274</f>
        <v>0</v>
      </c>
      <c r="J265" s="77" t="str">
        <f>'Input-inköpta varor o tjänster'!O274</f>
        <v>kg CO2e/SEK</v>
      </c>
      <c r="K265" s="77">
        <f>'Input-inköpta varor o tjänster'!P274</f>
        <v>0</v>
      </c>
      <c r="L265" s="77">
        <f>'Input-inköpta varor o tjänster'!Q274</f>
        <v>0</v>
      </c>
      <c r="M265" s="78">
        <f>'Input-inköpta varor o tjänster'!R274</f>
        <v>3.6770681921185634E-2</v>
      </c>
      <c r="N265" s="78" t="str">
        <f>IF(ISNUMBER('Input-inköpta varor o tjänster'!S274),'Input-inköpta varor o tjänster'!S274,"-")</f>
        <v>-</v>
      </c>
      <c r="O265" s="78" t="str">
        <f>IF(ISNUMBER('Input-inköpta varor o tjänster'!T274),'Input-inköpta varor o tjänster'!T274,"-")</f>
        <v>-</v>
      </c>
      <c r="P265" s="78" t="str">
        <f>IF(ISNUMBER('Input-inköpta varor o tjänster'!U274),'Input-inköpta varor o tjänster'!U274,"-")</f>
        <v>-</v>
      </c>
      <c r="Q265" s="60" t="str">
        <f t="shared" si="44"/>
        <v>-</v>
      </c>
      <c r="R265" s="60" t="str">
        <f t="shared" si="44"/>
        <v>-</v>
      </c>
      <c r="S265" s="61" t="str">
        <f t="shared" si="44"/>
        <v>-</v>
      </c>
      <c r="T265" s="72" t="str">
        <f t="shared" si="43"/>
        <v>-</v>
      </c>
      <c r="U265" s="72" t="str">
        <f t="shared" si="43"/>
        <v>-</v>
      </c>
      <c r="V265" s="72" t="str">
        <f t="shared" si="43"/>
        <v>-</v>
      </c>
      <c r="W265" s="72">
        <f t="shared" si="48"/>
        <v>0</v>
      </c>
      <c r="X265" s="72" t="str">
        <f t="shared" si="45"/>
        <v>-</v>
      </c>
      <c r="Y265" s="72" t="str">
        <f t="shared" si="46"/>
        <v>-</v>
      </c>
      <c r="Z265" s="72" t="str">
        <f t="shared" si="47"/>
        <v>-</v>
      </c>
      <c r="AA265" s="72">
        <f t="shared" si="49"/>
        <v>0</v>
      </c>
      <c r="AB265" s="60" t="str">
        <f>IFERROR(INDEX('Listor_utökad spend'!D:D,MATCH(VALUE('Input-inköpta varor o tjänster'!E274),'Listor_utökad spend'!E:E,0)),0)</f>
        <v>7 Vårdrelaterad utrustning och förbrukningsvaror</v>
      </c>
      <c r="AC265" s="60" t="str">
        <f>IFERROR(INDEX('Listor_utökad spend'!F:F,MATCH(('Input-inköpta varor o tjänster'!F274),'Listor_utökad spend'!G:G,0)),AB265)</f>
        <v>7.1 Hjälpmedel</v>
      </c>
      <c r="AD265" s="60" t="str">
        <f>IFERROR(INDEX('Listor_utökad spend'!H:H,MATCH(('Input-inköpta varor o tjänster'!G274),'Listor_utökad spend'!I:I,0)),AC265)</f>
        <v>7.1.6. Ortopedtekniska produkter</v>
      </c>
      <c r="AE265" s="62"/>
      <c r="AF265"/>
    </row>
    <row r="266" spans="1:32" s="63" customFormat="1" ht="15.5" thickTop="1" thickBot="1">
      <c r="A266" t="str">
        <f t="shared" si="42"/>
        <v>InköpAvVarorInköptaprodukterochtjänster-utökadberäkning7.1.7Peruker</v>
      </c>
      <c r="B266" t="s">
        <v>12</v>
      </c>
      <c r="C266" t="str">
        <f>'Input-inköpta varor o tjänster'!$J$11</f>
        <v>Inköpta produkter och tjänster - utökad beräkning</v>
      </c>
      <c r="D266" t="str">
        <f>'Input-inköpta varor o tjänster'!J275</f>
        <v>7.1.7 Peruker</v>
      </c>
      <c r="E266" t="s">
        <v>516</v>
      </c>
      <c r="F266" s="77">
        <f>'Input-inköpta varor o tjänster'!K275</f>
        <v>0</v>
      </c>
      <c r="G266" s="77">
        <f>'Input-inköpta varor o tjänster'!L275</f>
        <v>0</v>
      </c>
      <c r="H266" s="77">
        <f>'Input-inköpta varor o tjänster'!M275</f>
        <v>0</v>
      </c>
      <c r="I266" s="77">
        <f>'Input-inköpta varor o tjänster'!N275</f>
        <v>0</v>
      </c>
      <c r="J266" s="77" t="str">
        <f>'Input-inköpta varor o tjänster'!O275</f>
        <v>kg CO2e/SEK</v>
      </c>
      <c r="K266" s="77">
        <f>'Input-inköpta varor o tjänster'!P275</f>
        <v>0</v>
      </c>
      <c r="L266" s="77">
        <f>'Input-inköpta varor o tjänster'!Q275</f>
        <v>0</v>
      </c>
      <c r="M266" s="78">
        <f>'Input-inköpta varor o tjänster'!R275</f>
        <v>2.0791195708571051E-2</v>
      </c>
      <c r="N266" s="78" t="str">
        <f>IF(ISNUMBER('Input-inköpta varor o tjänster'!S275),'Input-inköpta varor o tjänster'!S275,"-")</f>
        <v>-</v>
      </c>
      <c r="O266" s="78" t="str">
        <f>IF(ISNUMBER('Input-inköpta varor o tjänster'!T275),'Input-inköpta varor o tjänster'!T275,"-")</f>
        <v>-</v>
      </c>
      <c r="P266" s="78" t="str">
        <f>IF(ISNUMBER('Input-inköpta varor o tjänster'!U275),'Input-inköpta varor o tjänster'!U275,"-")</f>
        <v>-</v>
      </c>
      <c r="Q266" s="60" t="str">
        <f t="shared" si="44"/>
        <v>-</v>
      </c>
      <c r="R266" s="60" t="str">
        <f t="shared" si="44"/>
        <v>-</v>
      </c>
      <c r="S266" s="61" t="str">
        <f t="shared" si="44"/>
        <v>-</v>
      </c>
      <c r="T266" s="72" t="str">
        <f t="shared" si="43"/>
        <v>-</v>
      </c>
      <c r="U266" s="72" t="str">
        <f t="shared" si="43"/>
        <v>-</v>
      </c>
      <c r="V266" s="72" t="str">
        <f t="shared" si="43"/>
        <v>-</v>
      </c>
      <c r="W266" s="72">
        <f t="shared" si="48"/>
        <v>0</v>
      </c>
      <c r="X266" s="72" t="str">
        <f t="shared" si="45"/>
        <v>-</v>
      </c>
      <c r="Y266" s="72" t="str">
        <f t="shared" si="46"/>
        <v>-</v>
      </c>
      <c r="Z266" s="72" t="str">
        <f t="shared" si="47"/>
        <v>-</v>
      </c>
      <c r="AA266" s="72">
        <f t="shared" si="49"/>
        <v>0</v>
      </c>
      <c r="AB266" s="60" t="str">
        <f>IFERROR(INDEX('Listor_utökad spend'!D:D,MATCH(VALUE('Input-inköpta varor o tjänster'!E275),'Listor_utökad spend'!E:E,0)),0)</f>
        <v>7 Vårdrelaterad utrustning och förbrukningsvaror</v>
      </c>
      <c r="AC266" s="60" t="str">
        <f>IFERROR(INDEX('Listor_utökad spend'!F:F,MATCH(('Input-inköpta varor o tjänster'!F275),'Listor_utökad spend'!G:G,0)),AB266)</f>
        <v>7.1 Hjälpmedel</v>
      </c>
      <c r="AD266" s="60" t="str">
        <f>IFERROR(INDEX('Listor_utökad spend'!H:H,MATCH(('Input-inköpta varor o tjänster'!G275),'Listor_utökad spend'!I:I,0)),AC266)</f>
        <v>7.1.7. Peruker</v>
      </c>
      <c r="AE266" s="62"/>
      <c r="AF266"/>
    </row>
    <row r="267" spans="1:32" s="63" customFormat="1" ht="15.5" thickTop="1" thickBot="1">
      <c r="A267" t="str">
        <f t="shared" si="42"/>
        <v>InköpAvVarorInköptaprodukterochtjänster-utökadberäkning7.1.8Rullstolar</v>
      </c>
      <c r="B267" t="s">
        <v>12</v>
      </c>
      <c r="C267" t="str">
        <f>'Input-inköpta varor o tjänster'!$J$11</f>
        <v>Inköpta produkter och tjänster - utökad beräkning</v>
      </c>
      <c r="D267" t="str">
        <f>'Input-inköpta varor o tjänster'!J276</f>
        <v>7.1.8 Rullstolar</v>
      </c>
      <c r="E267" t="s">
        <v>516</v>
      </c>
      <c r="F267" s="77">
        <f>'Input-inköpta varor o tjänster'!K276</f>
        <v>0</v>
      </c>
      <c r="G267" s="77">
        <f>'Input-inköpta varor o tjänster'!L276</f>
        <v>0</v>
      </c>
      <c r="H267" s="77">
        <f>'Input-inköpta varor o tjänster'!M276</f>
        <v>0</v>
      </c>
      <c r="I267" s="77">
        <f>'Input-inköpta varor o tjänster'!N276</f>
        <v>0</v>
      </c>
      <c r="J267" s="77" t="str">
        <f>'Input-inköpta varor o tjänster'!O276</f>
        <v>kg CO2e/SEK</v>
      </c>
      <c r="K267" s="77">
        <f>'Input-inköpta varor o tjänster'!P276</f>
        <v>0</v>
      </c>
      <c r="L267" s="77">
        <f>'Input-inköpta varor o tjänster'!Q276</f>
        <v>0</v>
      </c>
      <c r="M267" s="78">
        <f>'Input-inköpta varor o tjänster'!R276</f>
        <v>6.1483325105137439E-2</v>
      </c>
      <c r="N267" s="78" t="str">
        <f>IF(ISNUMBER('Input-inköpta varor o tjänster'!S276),'Input-inköpta varor o tjänster'!S276,"-")</f>
        <v>-</v>
      </c>
      <c r="O267" s="78" t="str">
        <f>IF(ISNUMBER('Input-inköpta varor o tjänster'!T276),'Input-inköpta varor o tjänster'!T276,"-")</f>
        <v>-</v>
      </c>
      <c r="P267" s="78" t="str">
        <f>IF(ISNUMBER('Input-inköpta varor o tjänster'!U276),'Input-inköpta varor o tjänster'!U276,"-")</f>
        <v>-</v>
      </c>
      <c r="Q267" s="60" t="str">
        <f t="shared" si="44"/>
        <v>-</v>
      </c>
      <c r="R267" s="60" t="str">
        <f t="shared" si="44"/>
        <v>-</v>
      </c>
      <c r="S267" s="61" t="str">
        <f t="shared" si="44"/>
        <v>-</v>
      </c>
      <c r="T267" s="72" t="str">
        <f t="shared" si="43"/>
        <v>-</v>
      </c>
      <c r="U267" s="72" t="str">
        <f t="shared" si="43"/>
        <v>-</v>
      </c>
      <c r="V267" s="72" t="str">
        <f t="shared" si="43"/>
        <v>-</v>
      </c>
      <c r="W267" s="72">
        <f t="shared" si="48"/>
        <v>0</v>
      </c>
      <c r="X267" s="72" t="str">
        <f t="shared" si="45"/>
        <v>-</v>
      </c>
      <c r="Y267" s="72" t="str">
        <f t="shared" si="46"/>
        <v>-</v>
      </c>
      <c r="Z267" s="72" t="str">
        <f t="shared" si="47"/>
        <v>-</v>
      </c>
      <c r="AA267" s="72">
        <f t="shared" si="49"/>
        <v>0</v>
      </c>
      <c r="AB267" s="60" t="str">
        <f>IFERROR(INDEX('Listor_utökad spend'!D:D,MATCH(VALUE('Input-inköpta varor o tjänster'!E276),'Listor_utökad spend'!E:E,0)),0)</f>
        <v>7 Vårdrelaterad utrustning och förbrukningsvaror</v>
      </c>
      <c r="AC267" s="60" t="str">
        <f>IFERROR(INDEX('Listor_utökad spend'!F:F,MATCH(('Input-inköpta varor o tjänster'!F276),'Listor_utökad spend'!G:G,0)),AB267)</f>
        <v>7.1 Hjälpmedel</v>
      </c>
      <c r="AD267" s="60" t="str">
        <f>IFERROR(INDEX('Listor_utökad spend'!H:H,MATCH(('Input-inköpta varor o tjänster'!G276),'Listor_utökad spend'!I:I,0)),AC267)</f>
        <v>7.1.8. Rullstolar</v>
      </c>
      <c r="AE267" s="62"/>
      <c r="AF267"/>
    </row>
    <row r="268" spans="1:32" s="63" customFormat="1" ht="15.5" thickTop="1" thickBot="1">
      <c r="A268" t="str">
        <f t="shared" si="42"/>
        <v>InköpAvVarorInköptaprodukterochtjänster-utökadberäkning7.1.9Sitt-ochligghjälpmedel</v>
      </c>
      <c r="B268" t="s">
        <v>12</v>
      </c>
      <c r="C268" t="str">
        <f>'Input-inköpta varor o tjänster'!$J$11</f>
        <v>Inköpta produkter och tjänster - utökad beräkning</v>
      </c>
      <c r="D268" t="str">
        <f>'Input-inköpta varor o tjänster'!J277</f>
        <v>7.1.9 Sitt- och ligghjälpmedel</v>
      </c>
      <c r="E268" t="s">
        <v>516</v>
      </c>
      <c r="F268" s="77">
        <f>'Input-inköpta varor o tjänster'!K277</f>
        <v>0</v>
      </c>
      <c r="G268" s="77">
        <f>'Input-inköpta varor o tjänster'!L277</f>
        <v>0</v>
      </c>
      <c r="H268" s="77">
        <f>'Input-inköpta varor o tjänster'!M277</f>
        <v>0</v>
      </c>
      <c r="I268" s="77">
        <f>'Input-inköpta varor o tjänster'!N277</f>
        <v>0</v>
      </c>
      <c r="J268" s="77" t="str">
        <f>'Input-inköpta varor o tjänster'!O277</f>
        <v>kg CO2e/SEK</v>
      </c>
      <c r="K268" s="77">
        <f>'Input-inköpta varor o tjänster'!P277</f>
        <v>0</v>
      </c>
      <c r="L268" s="77">
        <f>'Input-inköpta varor o tjänster'!Q277</f>
        <v>0</v>
      </c>
      <c r="M268" s="78">
        <f>'Input-inköpta varor o tjänster'!R277</f>
        <v>3.8535664735274207E-2</v>
      </c>
      <c r="N268" s="78" t="str">
        <f>IF(ISNUMBER('Input-inköpta varor o tjänster'!S277),'Input-inköpta varor o tjänster'!S277,"-")</f>
        <v>-</v>
      </c>
      <c r="O268" s="78" t="str">
        <f>IF(ISNUMBER('Input-inköpta varor o tjänster'!T277),'Input-inköpta varor o tjänster'!T277,"-")</f>
        <v>-</v>
      </c>
      <c r="P268" s="78" t="str">
        <f>IF(ISNUMBER('Input-inköpta varor o tjänster'!U277),'Input-inköpta varor o tjänster'!U277,"-")</f>
        <v>-</v>
      </c>
      <c r="Q268" s="60" t="str">
        <f t="shared" si="44"/>
        <v>-</v>
      </c>
      <c r="R268" s="60" t="str">
        <f t="shared" si="44"/>
        <v>-</v>
      </c>
      <c r="S268" s="61" t="str">
        <f t="shared" si="44"/>
        <v>-</v>
      </c>
      <c r="T268" s="72" t="str">
        <f t="shared" si="43"/>
        <v>-</v>
      </c>
      <c r="U268" s="72" t="str">
        <f t="shared" si="43"/>
        <v>-</v>
      </c>
      <c r="V268" s="72" t="str">
        <f t="shared" si="43"/>
        <v>-</v>
      </c>
      <c r="W268" s="72">
        <f t="shared" si="48"/>
        <v>0</v>
      </c>
      <c r="X268" s="72" t="str">
        <f t="shared" si="45"/>
        <v>-</v>
      </c>
      <c r="Y268" s="72" t="str">
        <f t="shared" si="46"/>
        <v>-</v>
      </c>
      <c r="Z268" s="72" t="str">
        <f t="shared" si="47"/>
        <v>-</v>
      </c>
      <c r="AA268" s="72">
        <f t="shared" si="49"/>
        <v>0</v>
      </c>
      <c r="AB268" s="60" t="str">
        <f>IFERROR(INDEX('Listor_utökad spend'!D:D,MATCH(VALUE('Input-inköpta varor o tjänster'!E277),'Listor_utökad spend'!E:E,0)),0)</f>
        <v>7 Vårdrelaterad utrustning och förbrukningsvaror</v>
      </c>
      <c r="AC268" s="60" t="str">
        <f>IFERROR(INDEX('Listor_utökad spend'!F:F,MATCH(('Input-inköpta varor o tjänster'!F277),'Listor_utökad spend'!G:G,0)),AB268)</f>
        <v>7.1 Hjälpmedel</v>
      </c>
      <c r="AD268" s="60" t="str">
        <f>IFERROR(INDEX('Listor_utökad spend'!H:H,MATCH(('Input-inköpta varor o tjänster'!G277),'Listor_utökad spend'!I:I,0)),AC268)</f>
        <v>7.1.9. Sitt- och ligghjälpmedel</v>
      </c>
      <c r="AE268" s="62"/>
      <c r="AF268"/>
    </row>
    <row r="269" spans="1:32" s="63" customFormat="1" ht="15.5" thickTop="1" thickBot="1">
      <c r="A269" t="str">
        <f t="shared" si="42"/>
        <v>InköpAvVarorInköptaprodukterochtjänster-utökadberäkning7.1.10Synhjälpmedel</v>
      </c>
      <c r="B269" t="s">
        <v>12</v>
      </c>
      <c r="C269" t="str">
        <f>'Input-inköpta varor o tjänster'!$J$11</f>
        <v>Inköpta produkter och tjänster - utökad beräkning</v>
      </c>
      <c r="D269" t="str">
        <f>'Input-inköpta varor o tjänster'!J278</f>
        <v>7.1.10 Synhjälpmedel</v>
      </c>
      <c r="E269" t="s">
        <v>516</v>
      </c>
      <c r="F269" s="77">
        <f>'Input-inköpta varor o tjänster'!K278</f>
        <v>0</v>
      </c>
      <c r="G269" s="77">
        <f>'Input-inköpta varor o tjänster'!L278</f>
        <v>0</v>
      </c>
      <c r="H269" s="77">
        <f>'Input-inköpta varor o tjänster'!M278</f>
        <v>0</v>
      </c>
      <c r="I269" s="77">
        <f>'Input-inköpta varor o tjänster'!N278</f>
        <v>0</v>
      </c>
      <c r="J269" s="77" t="str">
        <f>'Input-inköpta varor o tjänster'!O278</f>
        <v>kg CO2e/SEK</v>
      </c>
      <c r="K269" s="77">
        <f>'Input-inköpta varor o tjänster'!P278</f>
        <v>0</v>
      </c>
      <c r="L269" s="77">
        <f>'Input-inköpta varor o tjänster'!Q278</f>
        <v>0</v>
      </c>
      <c r="M269" s="78">
        <f>'Input-inköpta varor o tjänster'!R278</f>
        <v>5.5574440330788795E-2</v>
      </c>
      <c r="N269" s="78" t="str">
        <f>IF(ISNUMBER('Input-inköpta varor o tjänster'!S278),'Input-inköpta varor o tjänster'!S278,"-")</f>
        <v>-</v>
      </c>
      <c r="O269" s="78" t="str">
        <f>IF(ISNUMBER('Input-inköpta varor o tjänster'!T278),'Input-inköpta varor o tjänster'!T278,"-")</f>
        <v>-</v>
      </c>
      <c r="P269" s="78" t="str">
        <f>IF(ISNUMBER('Input-inköpta varor o tjänster'!U278),'Input-inköpta varor o tjänster'!U278,"-")</f>
        <v>-</v>
      </c>
      <c r="Q269" s="60" t="str">
        <f t="shared" si="44"/>
        <v>-</v>
      </c>
      <c r="R269" s="60" t="str">
        <f t="shared" si="44"/>
        <v>-</v>
      </c>
      <c r="S269" s="61" t="str">
        <f t="shared" si="44"/>
        <v>-</v>
      </c>
      <c r="T269" s="72" t="str">
        <f t="shared" si="43"/>
        <v>-</v>
      </c>
      <c r="U269" s="72" t="str">
        <f t="shared" si="43"/>
        <v>-</v>
      </c>
      <c r="V269" s="72" t="str">
        <f t="shared" si="43"/>
        <v>-</v>
      </c>
      <c r="W269" s="72">
        <f t="shared" si="48"/>
        <v>0</v>
      </c>
      <c r="X269" s="72" t="str">
        <f t="shared" si="45"/>
        <v>-</v>
      </c>
      <c r="Y269" s="72" t="str">
        <f t="shared" si="46"/>
        <v>-</v>
      </c>
      <c r="Z269" s="72" t="str">
        <f t="shared" si="47"/>
        <v>-</v>
      </c>
      <c r="AA269" s="72">
        <f t="shared" si="49"/>
        <v>0</v>
      </c>
      <c r="AB269" s="60" t="str">
        <f>IFERROR(INDEX('Listor_utökad spend'!D:D,MATCH(VALUE('Input-inköpta varor o tjänster'!E278),'Listor_utökad spend'!E:E,0)),0)</f>
        <v>7 Vårdrelaterad utrustning och förbrukningsvaror</v>
      </c>
      <c r="AC269" s="60" t="str">
        <f>IFERROR(INDEX('Listor_utökad spend'!F:F,MATCH(('Input-inköpta varor o tjänster'!F278),'Listor_utökad spend'!G:G,0)),AB269)</f>
        <v>7.1 Hjälpmedel</v>
      </c>
      <c r="AD269" s="60" t="str">
        <f>IFERROR(INDEX('Listor_utökad spend'!H:H,MATCH(('Input-inköpta varor o tjänster'!G278),'Listor_utökad spend'!I:I,0)),AC269)</f>
        <v>7.1.10. Synhjälpmedel</v>
      </c>
      <c r="AE269" s="62"/>
      <c r="AF269"/>
    </row>
    <row r="270" spans="1:32" s="63" customFormat="1" ht="15.5" thickTop="1" thickBot="1">
      <c r="A270" t="str">
        <f t="shared" si="42"/>
        <v>InköpAvVarorInköptaprodukterochtjänster-utökadberäkning7.1.11Tränings-ochbehandlingshjälpmedel</v>
      </c>
      <c r="B270" t="s">
        <v>12</v>
      </c>
      <c r="C270" t="str">
        <f>'Input-inköpta varor o tjänster'!$J$11</f>
        <v>Inköpta produkter och tjänster - utökad beräkning</v>
      </c>
      <c r="D270" t="str">
        <f>'Input-inköpta varor o tjänster'!J279</f>
        <v>7.1.11 Tränings- och behandlingshjälpmedel</v>
      </c>
      <c r="E270" t="s">
        <v>516</v>
      </c>
      <c r="F270" s="77">
        <f>'Input-inköpta varor o tjänster'!K279</f>
        <v>0</v>
      </c>
      <c r="G270" s="77">
        <f>'Input-inköpta varor o tjänster'!L279</f>
        <v>0</v>
      </c>
      <c r="H270" s="77">
        <f>'Input-inköpta varor o tjänster'!M279</f>
        <v>0</v>
      </c>
      <c r="I270" s="77">
        <f>'Input-inköpta varor o tjänster'!N279</f>
        <v>0</v>
      </c>
      <c r="J270" s="77" t="str">
        <f>'Input-inköpta varor o tjänster'!O279</f>
        <v>kg CO2e/SEK</v>
      </c>
      <c r="K270" s="77">
        <f>'Input-inköpta varor o tjänster'!P279</f>
        <v>0</v>
      </c>
      <c r="L270" s="77">
        <f>'Input-inköpta varor o tjänster'!Q279</f>
        <v>0</v>
      </c>
      <c r="M270" s="78">
        <f>'Input-inköpta varor o tjänster'!R279</f>
        <v>0.15799770369751878</v>
      </c>
      <c r="N270" s="78" t="str">
        <f>IF(ISNUMBER('Input-inköpta varor o tjänster'!S279),'Input-inköpta varor o tjänster'!S279,"-")</f>
        <v>-</v>
      </c>
      <c r="O270" s="78" t="str">
        <f>IF(ISNUMBER('Input-inköpta varor o tjänster'!T279),'Input-inköpta varor o tjänster'!T279,"-")</f>
        <v>-</v>
      </c>
      <c r="P270" s="78" t="str">
        <f>IF(ISNUMBER('Input-inköpta varor o tjänster'!U279),'Input-inköpta varor o tjänster'!U279,"-")</f>
        <v>-</v>
      </c>
      <c r="Q270" s="60" t="str">
        <f t="shared" si="44"/>
        <v>-</v>
      </c>
      <c r="R270" s="60" t="str">
        <f t="shared" si="44"/>
        <v>-</v>
      </c>
      <c r="S270" s="61" t="str">
        <f t="shared" si="44"/>
        <v>-</v>
      </c>
      <c r="T270" s="72" t="str">
        <f t="shared" si="43"/>
        <v>-</v>
      </c>
      <c r="U270" s="72" t="str">
        <f t="shared" si="43"/>
        <v>-</v>
      </c>
      <c r="V270" s="72" t="str">
        <f t="shared" si="43"/>
        <v>-</v>
      </c>
      <c r="W270" s="72">
        <f t="shared" si="48"/>
        <v>0</v>
      </c>
      <c r="X270" s="72" t="str">
        <f t="shared" si="45"/>
        <v>-</v>
      </c>
      <c r="Y270" s="72" t="str">
        <f t="shared" si="46"/>
        <v>-</v>
      </c>
      <c r="Z270" s="72" t="str">
        <f t="shared" si="47"/>
        <v>-</v>
      </c>
      <c r="AA270" s="72">
        <f t="shared" si="49"/>
        <v>0</v>
      </c>
      <c r="AB270" s="60" t="str">
        <f>IFERROR(INDEX('Listor_utökad spend'!D:D,MATCH(VALUE('Input-inköpta varor o tjänster'!E279),'Listor_utökad spend'!E:E,0)),0)</f>
        <v>7 Vårdrelaterad utrustning och förbrukningsvaror</v>
      </c>
      <c r="AC270" s="60" t="str">
        <f>IFERROR(INDEX('Listor_utökad spend'!F:F,MATCH(('Input-inköpta varor o tjänster'!F279),'Listor_utökad spend'!G:G,0)),AB270)</f>
        <v>7.1 Hjälpmedel</v>
      </c>
      <c r="AD270" s="60" t="str">
        <f>IFERROR(INDEX('Listor_utökad spend'!H:H,MATCH(('Input-inköpta varor o tjänster'!G279),'Listor_utökad spend'!I:I,0)),AC270)</f>
        <v>7.1.11. Tränings- och behandlingshjälpmedel</v>
      </c>
      <c r="AE270" s="62"/>
      <c r="AF270"/>
    </row>
    <row r="271" spans="1:32" s="63" customFormat="1" ht="15.5" thickTop="1" thickBot="1">
      <c r="A271" t="str">
        <f t="shared" si="42"/>
        <v>InköpAvVarorInköptaprodukterochtjänster-utökadberäkning7.1.99Övrigahjälpmedel</v>
      </c>
      <c r="B271" t="s">
        <v>12</v>
      </c>
      <c r="C271" t="str">
        <f>'Input-inköpta varor o tjänster'!$J$11</f>
        <v>Inköpta produkter och tjänster - utökad beräkning</v>
      </c>
      <c r="D271" t="str">
        <f>'Input-inköpta varor o tjänster'!J280</f>
        <v>7.1.99 Övriga hjälpmedel</v>
      </c>
      <c r="E271" t="s">
        <v>516</v>
      </c>
      <c r="F271" s="77">
        <f>'Input-inköpta varor o tjänster'!K280</f>
        <v>0</v>
      </c>
      <c r="G271" s="77">
        <f>'Input-inköpta varor o tjänster'!L280</f>
        <v>0</v>
      </c>
      <c r="H271" s="77">
        <f>'Input-inköpta varor o tjänster'!M280</f>
        <v>0</v>
      </c>
      <c r="I271" s="77">
        <f>'Input-inköpta varor o tjänster'!N280</f>
        <v>0</v>
      </c>
      <c r="J271" s="77" t="str">
        <f>'Input-inköpta varor o tjänster'!O280</f>
        <v>kg CO2e/SEK</v>
      </c>
      <c r="K271" s="77">
        <f>'Input-inköpta varor o tjänster'!P280</f>
        <v>0</v>
      </c>
      <c r="L271" s="77">
        <f>'Input-inköpta varor o tjänster'!Q280</f>
        <v>0</v>
      </c>
      <c r="M271" s="78">
        <f>'Input-inköpta varor o tjänster'!R280</f>
        <v>9.7659702443439855E-2</v>
      </c>
      <c r="N271" s="78" t="str">
        <f>IF(ISNUMBER('Input-inköpta varor o tjänster'!S280),'Input-inköpta varor o tjänster'!S280,"-")</f>
        <v>-</v>
      </c>
      <c r="O271" s="78" t="str">
        <f>IF(ISNUMBER('Input-inköpta varor o tjänster'!T280),'Input-inköpta varor o tjänster'!T280,"-")</f>
        <v>-</v>
      </c>
      <c r="P271" s="78" t="str">
        <f>IF(ISNUMBER('Input-inköpta varor o tjänster'!U280),'Input-inköpta varor o tjänster'!U280,"-")</f>
        <v>-</v>
      </c>
      <c r="Q271" s="60" t="str">
        <f t="shared" si="44"/>
        <v>-</v>
      </c>
      <c r="R271" s="60" t="str">
        <f t="shared" si="44"/>
        <v>-</v>
      </c>
      <c r="S271" s="61" t="str">
        <f t="shared" si="44"/>
        <v>-</v>
      </c>
      <c r="T271" s="72" t="str">
        <f t="shared" si="43"/>
        <v>-</v>
      </c>
      <c r="U271" s="72" t="str">
        <f t="shared" si="43"/>
        <v>-</v>
      </c>
      <c r="V271" s="72" t="str">
        <f t="shared" si="43"/>
        <v>-</v>
      </c>
      <c r="W271" s="72">
        <f t="shared" si="48"/>
        <v>0</v>
      </c>
      <c r="X271" s="72" t="str">
        <f t="shared" si="45"/>
        <v>-</v>
      </c>
      <c r="Y271" s="72" t="str">
        <f t="shared" si="46"/>
        <v>-</v>
      </c>
      <c r="Z271" s="72" t="str">
        <f t="shared" si="47"/>
        <v>-</v>
      </c>
      <c r="AA271" s="72">
        <f t="shared" si="49"/>
        <v>0</v>
      </c>
      <c r="AB271" s="60" t="str">
        <f>IFERROR(INDEX('Listor_utökad spend'!D:D,MATCH(VALUE('Input-inköpta varor o tjänster'!E280),'Listor_utökad spend'!E:E,0)),0)</f>
        <v>7 Vårdrelaterad utrustning och förbrukningsvaror</v>
      </c>
      <c r="AC271" s="60" t="str">
        <f>IFERROR(INDEX('Listor_utökad spend'!F:F,MATCH(('Input-inköpta varor o tjänster'!F280),'Listor_utökad spend'!G:G,0)),AB271)</f>
        <v>7.1 Hjälpmedel</v>
      </c>
      <c r="AD271" s="60" t="str">
        <f>IFERROR(INDEX('Listor_utökad spend'!H:H,MATCH(('Input-inköpta varor o tjänster'!G280),'Listor_utökad spend'!I:I,0)),AC271)</f>
        <v>7.1.99. Övriga hjälpmedel</v>
      </c>
      <c r="AE271" s="62"/>
      <c r="AF271"/>
    </row>
    <row r="272" spans="1:32" s="63" customFormat="1" ht="15.5" thickTop="1" thickBot="1">
      <c r="A272" t="str">
        <f t="shared" si="42"/>
        <v>InköpAvVarorInköptaprodukterochtjänster-utökadberäkning7.2Medicinskgrundutrustning</v>
      </c>
      <c r="B272" t="s">
        <v>12</v>
      </c>
      <c r="C272" t="str">
        <f>'Input-inköpta varor o tjänster'!$J$11</f>
        <v>Inköpta produkter och tjänster - utökad beräkning</v>
      </c>
      <c r="D272" t="str">
        <f>'Input-inköpta varor o tjänster'!J281</f>
        <v>7.2 Medicinsk grundutrustning</v>
      </c>
      <c r="E272" t="s">
        <v>516</v>
      </c>
      <c r="F272" s="77">
        <f>'Input-inköpta varor o tjänster'!K281</f>
        <v>0</v>
      </c>
      <c r="G272" s="77">
        <f>'Input-inköpta varor o tjänster'!L281</f>
        <v>0</v>
      </c>
      <c r="H272" s="77">
        <f>'Input-inköpta varor o tjänster'!M281</f>
        <v>0</v>
      </c>
      <c r="I272" s="77">
        <f>'Input-inköpta varor o tjänster'!N281</f>
        <v>0</v>
      </c>
      <c r="J272" s="77" t="str">
        <f>'Input-inköpta varor o tjänster'!O281</f>
        <v>kg CO2e/SEK</v>
      </c>
      <c r="K272" s="77">
        <f>'Input-inköpta varor o tjänster'!P281</f>
        <v>0</v>
      </c>
      <c r="L272" s="77">
        <f>'Input-inköpta varor o tjänster'!Q281</f>
        <v>0</v>
      </c>
      <c r="M272" s="78">
        <f>'Input-inköpta varor o tjänster'!R281</f>
        <v>5.5875597125517616E-2</v>
      </c>
      <c r="N272" s="78" t="str">
        <f>IF(ISNUMBER('Input-inköpta varor o tjänster'!S281),'Input-inköpta varor o tjänster'!S281,"-")</f>
        <v>-</v>
      </c>
      <c r="O272" s="78" t="str">
        <f>IF(ISNUMBER('Input-inköpta varor o tjänster'!T281),'Input-inköpta varor o tjänster'!T281,"-")</f>
        <v>-</v>
      </c>
      <c r="P272" s="78" t="str">
        <f>IF(ISNUMBER('Input-inköpta varor o tjänster'!U281),'Input-inköpta varor o tjänster'!U281,"-")</f>
        <v>-</v>
      </c>
      <c r="Q272" s="60" t="str">
        <f t="shared" si="44"/>
        <v>-</v>
      </c>
      <c r="R272" s="60" t="str">
        <f t="shared" si="44"/>
        <v>-</v>
      </c>
      <c r="S272" s="61" t="str">
        <f t="shared" si="44"/>
        <v>-</v>
      </c>
      <c r="T272" s="72" t="str">
        <f t="shared" si="43"/>
        <v>-</v>
      </c>
      <c r="U272" s="72" t="str">
        <f t="shared" si="43"/>
        <v>-</v>
      </c>
      <c r="V272" s="72" t="str">
        <f t="shared" si="43"/>
        <v>-</v>
      </c>
      <c r="W272" s="72">
        <f t="shared" si="48"/>
        <v>0</v>
      </c>
      <c r="X272" s="72" t="str">
        <f t="shared" si="45"/>
        <v>-</v>
      </c>
      <c r="Y272" s="72" t="str">
        <f t="shared" si="46"/>
        <v>-</v>
      </c>
      <c r="Z272" s="72" t="str">
        <f t="shared" si="47"/>
        <v>-</v>
      </c>
      <c r="AA272" s="72">
        <f t="shared" si="49"/>
        <v>0</v>
      </c>
      <c r="AB272" s="60" t="str">
        <f>IFERROR(INDEX('Listor_utökad spend'!D:D,MATCH(VALUE('Input-inköpta varor o tjänster'!E281),'Listor_utökad spend'!E:E,0)),0)</f>
        <v>7 Vårdrelaterad utrustning och förbrukningsvaror</v>
      </c>
      <c r="AC272" s="60" t="str">
        <f>IFERROR(INDEX('Listor_utökad spend'!F:F,MATCH(('Input-inköpta varor o tjänster'!F281),'Listor_utökad spend'!G:G,0)),AB272)</f>
        <v>7.2 Medicinsk grundutrustning</v>
      </c>
      <c r="AD272" s="60" t="str">
        <f>IFERROR(INDEX('Listor_utökad spend'!H:H,MATCH(('Input-inköpta varor o tjänster'!G281),'Listor_utökad spend'!I:I,0)),AC272)</f>
        <v>7.2 Medicinsk grundutrustning</v>
      </c>
      <c r="AE272" s="62"/>
      <c r="AF272"/>
    </row>
    <row r="273" spans="1:32" s="63" customFormat="1" ht="15.5" thickTop="1" thickBot="1">
      <c r="A273" t="str">
        <f t="shared" si="42"/>
        <v>InköpAvVarorInköptaprodukterochtjänster-utökadberäkning7.2.1Akutpatientvagnar</v>
      </c>
      <c r="B273" t="s">
        <v>12</v>
      </c>
      <c r="C273" t="str">
        <f>'Input-inköpta varor o tjänster'!$J$11</f>
        <v>Inköpta produkter och tjänster - utökad beräkning</v>
      </c>
      <c r="D273" t="str">
        <f>'Input-inköpta varor o tjänster'!J282</f>
        <v>7.2.1 Akutpatientvagnar</v>
      </c>
      <c r="E273" t="s">
        <v>516</v>
      </c>
      <c r="F273" s="77">
        <f>'Input-inköpta varor o tjänster'!K282</f>
        <v>0</v>
      </c>
      <c r="G273" s="77">
        <f>'Input-inköpta varor o tjänster'!L282</f>
        <v>0</v>
      </c>
      <c r="H273" s="77">
        <f>'Input-inköpta varor o tjänster'!M282</f>
        <v>0</v>
      </c>
      <c r="I273" s="77">
        <f>'Input-inköpta varor o tjänster'!N282</f>
        <v>0</v>
      </c>
      <c r="J273" s="77" t="str">
        <f>'Input-inköpta varor o tjänster'!O282</f>
        <v>kg CO2e/SEK</v>
      </c>
      <c r="K273" s="77">
        <f>'Input-inköpta varor o tjänster'!P282</f>
        <v>0</v>
      </c>
      <c r="L273" s="77">
        <f>'Input-inköpta varor o tjänster'!Q282</f>
        <v>0</v>
      </c>
      <c r="M273" s="78">
        <f>'Input-inköpta varor o tjänster'!R282</f>
        <v>5.9087117735780223E-2</v>
      </c>
      <c r="N273" s="78" t="str">
        <f>IF(ISNUMBER('Input-inköpta varor o tjänster'!S282),'Input-inköpta varor o tjänster'!S282,"-")</f>
        <v>-</v>
      </c>
      <c r="O273" s="78" t="str">
        <f>IF(ISNUMBER('Input-inköpta varor o tjänster'!T282),'Input-inköpta varor o tjänster'!T282,"-")</f>
        <v>-</v>
      </c>
      <c r="P273" s="78" t="str">
        <f>IF(ISNUMBER('Input-inköpta varor o tjänster'!U282),'Input-inköpta varor o tjänster'!U282,"-")</f>
        <v>-</v>
      </c>
      <c r="Q273" s="60" t="str">
        <f t="shared" si="44"/>
        <v>-</v>
      </c>
      <c r="R273" s="60" t="str">
        <f t="shared" si="44"/>
        <v>-</v>
      </c>
      <c r="S273" s="61" t="str">
        <f t="shared" si="44"/>
        <v>-</v>
      </c>
      <c r="T273" s="72" t="str">
        <f t="shared" si="43"/>
        <v>-</v>
      </c>
      <c r="U273" s="72" t="str">
        <f t="shared" si="43"/>
        <v>-</v>
      </c>
      <c r="V273" s="72" t="str">
        <f t="shared" si="43"/>
        <v>-</v>
      </c>
      <c r="W273" s="72">
        <f t="shared" si="48"/>
        <v>0</v>
      </c>
      <c r="X273" s="72" t="str">
        <f t="shared" si="45"/>
        <v>-</v>
      </c>
      <c r="Y273" s="72" t="str">
        <f t="shared" si="46"/>
        <v>-</v>
      </c>
      <c r="Z273" s="72" t="str">
        <f t="shared" si="47"/>
        <v>-</v>
      </c>
      <c r="AA273" s="72">
        <f t="shared" si="49"/>
        <v>0</v>
      </c>
      <c r="AB273" s="60" t="str">
        <f>IFERROR(INDEX('Listor_utökad spend'!D:D,MATCH(VALUE('Input-inköpta varor o tjänster'!E282),'Listor_utökad spend'!E:E,0)),0)</f>
        <v>7 Vårdrelaterad utrustning och förbrukningsvaror</v>
      </c>
      <c r="AC273" s="60" t="str">
        <f>IFERROR(INDEX('Listor_utökad spend'!F:F,MATCH(('Input-inköpta varor o tjänster'!F282),'Listor_utökad spend'!G:G,0)),AB273)</f>
        <v>7.2 Medicinsk grundutrustning</v>
      </c>
      <c r="AD273" s="60" t="str">
        <f>IFERROR(INDEX('Listor_utökad spend'!H:H,MATCH(('Input-inköpta varor o tjänster'!G282),'Listor_utökad spend'!I:I,0)),AC273)</f>
        <v>7.2.1. Akutpatientvagnar</v>
      </c>
      <c r="AE273" s="62"/>
      <c r="AF273"/>
    </row>
    <row r="274" spans="1:32" s="63" customFormat="1" ht="15.5" thickTop="1" thickBot="1">
      <c r="A274" t="str">
        <f t="shared" si="42"/>
        <v>InköpAvVarorInköptaprodukterochtjänster-utökadberäkning7.2.2Övnings-ochsimuleringsutrustning</v>
      </c>
      <c r="B274" t="s">
        <v>12</v>
      </c>
      <c r="C274" t="str">
        <f>'Input-inköpta varor o tjänster'!$J$11</f>
        <v>Inköpta produkter och tjänster - utökad beräkning</v>
      </c>
      <c r="D274" t="str">
        <f>'Input-inköpta varor o tjänster'!J283</f>
        <v>7.2.2 Övnings- och simuleringsutrustning</v>
      </c>
      <c r="E274" t="s">
        <v>516</v>
      </c>
      <c r="F274" s="77">
        <f>'Input-inköpta varor o tjänster'!K283</f>
        <v>0</v>
      </c>
      <c r="G274" s="77">
        <f>'Input-inköpta varor o tjänster'!L283</f>
        <v>0</v>
      </c>
      <c r="H274" s="77">
        <f>'Input-inköpta varor o tjänster'!M283</f>
        <v>0</v>
      </c>
      <c r="I274" s="77">
        <f>'Input-inköpta varor o tjänster'!N283</f>
        <v>0</v>
      </c>
      <c r="J274" s="77" t="str">
        <f>'Input-inköpta varor o tjänster'!O283</f>
        <v>kg CO2e/SEK</v>
      </c>
      <c r="K274" s="77">
        <f>'Input-inköpta varor o tjänster'!P283</f>
        <v>0</v>
      </c>
      <c r="L274" s="77">
        <f>'Input-inköpta varor o tjänster'!Q283</f>
        <v>0</v>
      </c>
      <c r="M274" s="78">
        <f>'Input-inköpta varor o tjänster'!R283</f>
        <v>5.4294702997065868E-2</v>
      </c>
      <c r="N274" s="78" t="str">
        <f>IF(ISNUMBER('Input-inköpta varor o tjänster'!S283),'Input-inköpta varor o tjänster'!S283,"-")</f>
        <v>-</v>
      </c>
      <c r="O274" s="78" t="str">
        <f>IF(ISNUMBER('Input-inköpta varor o tjänster'!T283),'Input-inköpta varor o tjänster'!T283,"-")</f>
        <v>-</v>
      </c>
      <c r="P274" s="78" t="str">
        <f>IF(ISNUMBER('Input-inköpta varor o tjänster'!U283),'Input-inköpta varor o tjänster'!U283,"-")</f>
        <v>-</v>
      </c>
      <c r="Q274" s="60" t="str">
        <f t="shared" si="44"/>
        <v>-</v>
      </c>
      <c r="R274" s="60" t="str">
        <f t="shared" si="44"/>
        <v>-</v>
      </c>
      <c r="S274" s="61" t="str">
        <f t="shared" si="44"/>
        <v>-</v>
      </c>
      <c r="T274" s="72" t="str">
        <f t="shared" si="43"/>
        <v>-</v>
      </c>
      <c r="U274" s="72" t="str">
        <f t="shared" si="43"/>
        <v>-</v>
      </c>
      <c r="V274" s="72" t="str">
        <f t="shared" si="43"/>
        <v>-</v>
      </c>
      <c r="W274" s="72">
        <f t="shared" si="48"/>
        <v>0</v>
      </c>
      <c r="X274" s="72" t="str">
        <f t="shared" si="45"/>
        <v>-</v>
      </c>
      <c r="Y274" s="72" t="str">
        <f t="shared" si="46"/>
        <v>-</v>
      </c>
      <c r="Z274" s="72" t="str">
        <f t="shared" si="47"/>
        <v>-</v>
      </c>
      <c r="AA274" s="72">
        <f t="shared" si="49"/>
        <v>0</v>
      </c>
      <c r="AB274" s="60" t="str">
        <f>IFERROR(INDEX('Listor_utökad spend'!D:D,MATCH(VALUE('Input-inköpta varor o tjänster'!E283),'Listor_utökad spend'!E:E,0)),0)</f>
        <v>7 Vårdrelaterad utrustning och förbrukningsvaror</v>
      </c>
      <c r="AC274" s="60" t="str">
        <f>IFERROR(INDEX('Listor_utökad spend'!F:F,MATCH(('Input-inköpta varor o tjänster'!F283),'Listor_utökad spend'!G:G,0)),AB274)</f>
        <v>7.2 Medicinsk grundutrustning</v>
      </c>
      <c r="AD274" s="60" t="str">
        <f>IFERROR(INDEX('Listor_utökad spend'!H:H,MATCH(('Input-inköpta varor o tjänster'!G283),'Listor_utökad spend'!I:I,0)),AC274)</f>
        <v>7.2.2. Övnings- och simuleringsutrustning</v>
      </c>
      <c r="AE274" s="62"/>
      <c r="AF274"/>
    </row>
    <row r="275" spans="1:32" s="63" customFormat="1" ht="15.5" thickTop="1" thickBot="1">
      <c r="A275" t="str">
        <f t="shared" si="42"/>
        <v>InköpAvVarorInköptaprodukterochtjänster-utökadberäkning7.2.3Behandlingsstolar,bänkarochtillbehör</v>
      </c>
      <c r="B275" t="s">
        <v>12</v>
      </c>
      <c r="C275" t="str">
        <f>'Input-inköpta varor o tjänster'!$J$11</f>
        <v>Inköpta produkter och tjänster - utökad beräkning</v>
      </c>
      <c r="D275" t="str">
        <f>'Input-inköpta varor o tjänster'!J284</f>
        <v>7.2.3 Behandlingsstolar, bänkar och tillbehör</v>
      </c>
      <c r="E275" t="s">
        <v>516</v>
      </c>
      <c r="F275" s="77">
        <f>'Input-inköpta varor o tjänster'!K284</f>
        <v>0</v>
      </c>
      <c r="G275" s="77">
        <f>'Input-inköpta varor o tjänster'!L284</f>
        <v>0</v>
      </c>
      <c r="H275" s="77">
        <f>'Input-inköpta varor o tjänster'!M284</f>
        <v>0</v>
      </c>
      <c r="I275" s="77">
        <f>'Input-inköpta varor o tjänster'!N284</f>
        <v>0</v>
      </c>
      <c r="J275" s="77" t="str">
        <f>'Input-inköpta varor o tjänster'!O284</f>
        <v>kg CO2e/SEK</v>
      </c>
      <c r="K275" s="77">
        <f>'Input-inköpta varor o tjänster'!P284</f>
        <v>0</v>
      </c>
      <c r="L275" s="77">
        <f>'Input-inköpta varor o tjänster'!Q284</f>
        <v>0</v>
      </c>
      <c r="M275" s="78">
        <f>'Input-inköpta varor o tjänster'!R284</f>
        <v>4.4075354890811803E-2</v>
      </c>
      <c r="N275" s="78" t="str">
        <f>IF(ISNUMBER('Input-inköpta varor o tjänster'!S284),'Input-inköpta varor o tjänster'!S284,"-")</f>
        <v>-</v>
      </c>
      <c r="O275" s="78" t="str">
        <f>IF(ISNUMBER('Input-inköpta varor o tjänster'!T284),'Input-inköpta varor o tjänster'!T284,"-")</f>
        <v>-</v>
      </c>
      <c r="P275" s="78" t="str">
        <f>IF(ISNUMBER('Input-inköpta varor o tjänster'!U284),'Input-inköpta varor o tjänster'!U284,"-")</f>
        <v>-</v>
      </c>
      <c r="Q275" s="60" t="str">
        <f t="shared" si="44"/>
        <v>-</v>
      </c>
      <c r="R275" s="60" t="str">
        <f t="shared" si="44"/>
        <v>-</v>
      </c>
      <c r="S275" s="61" t="str">
        <f t="shared" si="44"/>
        <v>-</v>
      </c>
      <c r="T275" s="72" t="str">
        <f t="shared" si="43"/>
        <v>-</v>
      </c>
      <c r="U275" s="72" t="str">
        <f t="shared" si="43"/>
        <v>-</v>
      </c>
      <c r="V275" s="72" t="str">
        <f t="shared" si="43"/>
        <v>-</v>
      </c>
      <c r="W275" s="72">
        <f t="shared" si="48"/>
        <v>0</v>
      </c>
      <c r="X275" s="72" t="str">
        <f t="shared" si="45"/>
        <v>-</v>
      </c>
      <c r="Y275" s="72" t="str">
        <f t="shared" si="46"/>
        <v>-</v>
      </c>
      <c r="Z275" s="72" t="str">
        <f t="shared" si="47"/>
        <v>-</v>
      </c>
      <c r="AA275" s="72">
        <f t="shared" si="49"/>
        <v>0</v>
      </c>
      <c r="AB275" s="60" t="str">
        <f>IFERROR(INDEX('Listor_utökad spend'!D:D,MATCH(VALUE('Input-inköpta varor o tjänster'!E284),'Listor_utökad spend'!E:E,0)),0)</f>
        <v>7 Vårdrelaterad utrustning och förbrukningsvaror</v>
      </c>
      <c r="AC275" s="60" t="str">
        <f>IFERROR(INDEX('Listor_utökad spend'!F:F,MATCH(('Input-inköpta varor o tjänster'!F284),'Listor_utökad spend'!G:G,0)),AB275)</f>
        <v>7.2 Medicinsk grundutrustning</v>
      </c>
      <c r="AD275" s="60" t="str">
        <f>IFERROR(INDEX('Listor_utökad spend'!H:H,MATCH(('Input-inköpta varor o tjänster'!G284),'Listor_utökad spend'!I:I,0)),AC275)</f>
        <v>7.2.3. Behandlingsstolar, bänkar och tillbehör</v>
      </c>
      <c r="AE275" s="62"/>
      <c r="AF275"/>
    </row>
    <row r="276" spans="1:32" s="63" customFormat="1" ht="15.5" thickTop="1" thickBot="1">
      <c r="A276" t="str">
        <f t="shared" si="42"/>
        <v>InköpAvVarorInköptaprodukterochtjänster-utökadberäkning7.2.4Infusionsställ</v>
      </c>
      <c r="B276" t="s">
        <v>12</v>
      </c>
      <c r="C276" t="str">
        <f>'Input-inköpta varor o tjänster'!$J$11</f>
        <v>Inköpta produkter och tjänster - utökad beräkning</v>
      </c>
      <c r="D276" t="str">
        <f>'Input-inköpta varor o tjänster'!J285</f>
        <v>7.2.4 Infusionsställ</v>
      </c>
      <c r="E276" t="s">
        <v>516</v>
      </c>
      <c r="F276" s="77">
        <f>'Input-inköpta varor o tjänster'!K285</f>
        <v>0</v>
      </c>
      <c r="G276" s="77">
        <f>'Input-inköpta varor o tjänster'!L285</f>
        <v>0</v>
      </c>
      <c r="H276" s="77">
        <f>'Input-inköpta varor o tjänster'!M285</f>
        <v>0</v>
      </c>
      <c r="I276" s="77">
        <f>'Input-inköpta varor o tjänster'!N285</f>
        <v>0</v>
      </c>
      <c r="J276" s="77" t="str">
        <f>'Input-inköpta varor o tjänster'!O285</f>
        <v>kg CO2e/SEK</v>
      </c>
      <c r="K276" s="77">
        <f>'Input-inköpta varor o tjänster'!P285</f>
        <v>0</v>
      </c>
      <c r="L276" s="77">
        <f>'Input-inköpta varor o tjänster'!Q285</f>
        <v>0</v>
      </c>
      <c r="M276" s="78">
        <f>'Input-inköpta varor o tjänster'!R285</f>
        <v>6.1483325105137439E-2</v>
      </c>
      <c r="N276" s="78" t="str">
        <f>IF(ISNUMBER('Input-inköpta varor o tjänster'!S285),'Input-inköpta varor o tjänster'!S285,"-")</f>
        <v>-</v>
      </c>
      <c r="O276" s="78" t="str">
        <f>IF(ISNUMBER('Input-inköpta varor o tjänster'!T285),'Input-inköpta varor o tjänster'!T285,"-")</f>
        <v>-</v>
      </c>
      <c r="P276" s="78" t="str">
        <f>IF(ISNUMBER('Input-inköpta varor o tjänster'!U285),'Input-inköpta varor o tjänster'!U285,"-")</f>
        <v>-</v>
      </c>
      <c r="Q276" s="60" t="str">
        <f t="shared" si="44"/>
        <v>-</v>
      </c>
      <c r="R276" s="60" t="str">
        <f t="shared" si="44"/>
        <v>-</v>
      </c>
      <c r="S276" s="61" t="str">
        <f t="shared" si="44"/>
        <v>-</v>
      </c>
      <c r="T276" s="72" t="str">
        <f t="shared" si="43"/>
        <v>-</v>
      </c>
      <c r="U276" s="72" t="str">
        <f t="shared" si="43"/>
        <v>-</v>
      </c>
      <c r="V276" s="72" t="str">
        <f t="shared" si="43"/>
        <v>-</v>
      </c>
      <c r="W276" s="72">
        <f t="shared" si="48"/>
        <v>0</v>
      </c>
      <c r="X276" s="72" t="str">
        <f t="shared" si="45"/>
        <v>-</v>
      </c>
      <c r="Y276" s="72" t="str">
        <f t="shared" si="46"/>
        <v>-</v>
      </c>
      <c r="Z276" s="72" t="str">
        <f t="shared" si="47"/>
        <v>-</v>
      </c>
      <c r="AA276" s="72">
        <f t="shared" si="49"/>
        <v>0</v>
      </c>
      <c r="AB276" s="60" t="str">
        <f>IFERROR(INDEX('Listor_utökad spend'!D:D,MATCH(VALUE('Input-inköpta varor o tjänster'!E285),'Listor_utökad spend'!E:E,0)),0)</f>
        <v>7 Vårdrelaterad utrustning och förbrukningsvaror</v>
      </c>
      <c r="AC276" s="60" t="str">
        <f>IFERROR(INDEX('Listor_utökad spend'!F:F,MATCH(('Input-inköpta varor o tjänster'!F285),'Listor_utökad spend'!G:G,0)),AB276)</f>
        <v>7.2 Medicinsk grundutrustning</v>
      </c>
      <c r="AD276" s="60" t="str">
        <f>IFERROR(INDEX('Listor_utökad spend'!H:H,MATCH(('Input-inköpta varor o tjänster'!G285),'Listor_utökad spend'!I:I,0)),AC276)</f>
        <v>7.2.4. Infusionsställ</v>
      </c>
      <c r="AE276" s="62"/>
      <c r="AF276"/>
    </row>
    <row r="277" spans="1:32" s="63" customFormat="1" ht="15.5" thickTop="1" thickBot="1">
      <c r="A277" t="str">
        <f t="shared" si="42"/>
        <v>InköpAvVarorInköptaprodukterochtjänster-utökadberäkning7.2.5Laboratoriespecifikinredning</v>
      </c>
      <c r="B277" t="s">
        <v>12</v>
      </c>
      <c r="C277" t="str">
        <f>'Input-inköpta varor o tjänster'!$J$11</f>
        <v>Inköpta produkter och tjänster - utökad beräkning</v>
      </c>
      <c r="D277" t="str">
        <f>'Input-inköpta varor o tjänster'!J286</f>
        <v>7.2.5 Laboratoriespecifik inredning</v>
      </c>
      <c r="E277" t="s">
        <v>516</v>
      </c>
      <c r="F277" s="77">
        <f>'Input-inköpta varor o tjänster'!K286</f>
        <v>0</v>
      </c>
      <c r="G277" s="77">
        <f>'Input-inköpta varor o tjänster'!L286</f>
        <v>0</v>
      </c>
      <c r="H277" s="77">
        <f>'Input-inköpta varor o tjänster'!M286</f>
        <v>0</v>
      </c>
      <c r="I277" s="77">
        <f>'Input-inköpta varor o tjänster'!N286</f>
        <v>0</v>
      </c>
      <c r="J277" s="77" t="str">
        <f>'Input-inköpta varor o tjänster'!O286</f>
        <v>kg CO2e/SEK</v>
      </c>
      <c r="K277" s="77">
        <f>'Input-inköpta varor o tjänster'!P286</f>
        <v>0</v>
      </c>
      <c r="L277" s="77">
        <f>'Input-inköpta varor o tjänster'!Q286</f>
        <v>0</v>
      </c>
      <c r="M277" s="78">
        <f>'Input-inköpta varor o tjänster'!R286</f>
        <v>4.4505849138421878E-2</v>
      </c>
      <c r="N277" s="78" t="str">
        <f>IF(ISNUMBER('Input-inköpta varor o tjänster'!S286),'Input-inköpta varor o tjänster'!S286,"-")</f>
        <v>-</v>
      </c>
      <c r="O277" s="78" t="str">
        <f>IF(ISNUMBER('Input-inköpta varor o tjänster'!T286),'Input-inköpta varor o tjänster'!T286,"-")</f>
        <v>-</v>
      </c>
      <c r="P277" s="78" t="str">
        <f>IF(ISNUMBER('Input-inköpta varor o tjänster'!U286),'Input-inköpta varor o tjänster'!U286,"-")</f>
        <v>-</v>
      </c>
      <c r="Q277" s="60" t="str">
        <f t="shared" si="44"/>
        <v>-</v>
      </c>
      <c r="R277" s="60" t="str">
        <f t="shared" si="44"/>
        <v>-</v>
      </c>
      <c r="S277" s="61" t="str">
        <f t="shared" si="44"/>
        <v>-</v>
      </c>
      <c r="T277" s="72" t="str">
        <f t="shared" si="43"/>
        <v>-</v>
      </c>
      <c r="U277" s="72" t="str">
        <f t="shared" si="43"/>
        <v>-</v>
      </c>
      <c r="V277" s="72" t="str">
        <f t="shared" si="43"/>
        <v>-</v>
      </c>
      <c r="W277" s="72">
        <f t="shared" si="48"/>
        <v>0</v>
      </c>
      <c r="X277" s="72" t="str">
        <f t="shared" si="45"/>
        <v>-</v>
      </c>
      <c r="Y277" s="72" t="str">
        <f t="shared" si="46"/>
        <v>-</v>
      </c>
      <c r="Z277" s="72" t="str">
        <f t="shared" si="47"/>
        <v>-</v>
      </c>
      <c r="AA277" s="72">
        <f t="shared" si="49"/>
        <v>0</v>
      </c>
      <c r="AB277" s="60" t="str">
        <f>IFERROR(INDEX('Listor_utökad spend'!D:D,MATCH(VALUE('Input-inköpta varor o tjänster'!E286),'Listor_utökad spend'!E:E,0)),0)</f>
        <v>7 Vårdrelaterad utrustning och förbrukningsvaror</v>
      </c>
      <c r="AC277" s="60" t="str">
        <f>IFERROR(INDEX('Listor_utökad spend'!F:F,MATCH(('Input-inköpta varor o tjänster'!F286),'Listor_utökad spend'!G:G,0)),AB277)</f>
        <v>7.2 Medicinsk grundutrustning</v>
      </c>
      <c r="AD277" s="60" t="str">
        <f>IFERROR(INDEX('Listor_utökad spend'!H:H,MATCH(('Input-inköpta varor o tjänster'!G286),'Listor_utökad spend'!I:I,0)),AC277)</f>
        <v>7.2.5. Laboratoriespecifik inredning</v>
      </c>
      <c r="AE277" s="62"/>
      <c r="AF277"/>
    </row>
    <row r="278" spans="1:32" s="63" customFormat="1" ht="15.5" thickTop="1" thickBot="1">
      <c r="A278" t="str">
        <f t="shared" si="42"/>
        <v>InköpAvVarorInköptaprodukterochtjänster-utökadberäkning7.2.6Madrasser</v>
      </c>
      <c r="B278" t="s">
        <v>12</v>
      </c>
      <c r="C278" t="str">
        <f>'Input-inköpta varor o tjänster'!$J$11</f>
        <v>Inköpta produkter och tjänster - utökad beräkning</v>
      </c>
      <c r="D278" t="str">
        <f>'Input-inköpta varor o tjänster'!J287</f>
        <v>7.2.6 Madrasser</v>
      </c>
      <c r="E278" t="s">
        <v>516</v>
      </c>
      <c r="F278" s="77">
        <f>'Input-inköpta varor o tjänster'!K287</f>
        <v>0</v>
      </c>
      <c r="G278" s="77">
        <f>'Input-inköpta varor o tjänster'!L287</f>
        <v>0</v>
      </c>
      <c r="H278" s="77">
        <f>'Input-inköpta varor o tjänster'!M287</f>
        <v>0</v>
      </c>
      <c r="I278" s="77">
        <f>'Input-inköpta varor o tjänster'!N287</f>
        <v>0</v>
      </c>
      <c r="J278" s="77" t="str">
        <f>'Input-inköpta varor o tjänster'!O287</f>
        <v>kg CO2e/SEK</v>
      </c>
      <c r="K278" s="77">
        <f>'Input-inköpta varor o tjänster'!P287</f>
        <v>0</v>
      </c>
      <c r="L278" s="77">
        <f>'Input-inköpta varor o tjänster'!Q287</f>
        <v>0</v>
      </c>
      <c r="M278" s="78">
        <f>'Input-inköpta varor o tjänster'!R287</f>
        <v>3.7542949352818496E-2</v>
      </c>
      <c r="N278" s="78" t="str">
        <f>IF(ISNUMBER('Input-inköpta varor o tjänster'!S287),'Input-inköpta varor o tjänster'!S287,"-")</f>
        <v>-</v>
      </c>
      <c r="O278" s="78" t="str">
        <f>IF(ISNUMBER('Input-inköpta varor o tjänster'!T287),'Input-inköpta varor o tjänster'!T287,"-")</f>
        <v>-</v>
      </c>
      <c r="P278" s="78" t="str">
        <f>IF(ISNUMBER('Input-inköpta varor o tjänster'!U287),'Input-inköpta varor o tjänster'!U287,"-")</f>
        <v>-</v>
      </c>
      <c r="Q278" s="60" t="str">
        <f t="shared" si="44"/>
        <v>-</v>
      </c>
      <c r="R278" s="60" t="str">
        <f t="shared" si="44"/>
        <v>-</v>
      </c>
      <c r="S278" s="61" t="str">
        <f t="shared" si="44"/>
        <v>-</v>
      </c>
      <c r="T278" s="72" t="str">
        <f t="shared" si="43"/>
        <v>-</v>
      </c>
      <c r="U278" s="72" t="str">
        <f t="shared" si="43"/>
        <v>-</v>
      </c>
      <c r="V278" s="72" t="str">
        <f t="shared" si="43"/>
        <v>-</v>
      </c>
      <c r="W278" s="72">
        <f t="shared" si="48"/>
        <v>0</v>
      </c>
      <c r="X278" s="72" t="str">
        <f t="shared" si="45"/>
        <v>-</v>
      </c>
      <c r="Y278" s="72" t="str">
        <f t="shared" si="46"/>
        <v>-</v>
      </c>
      <c r="Z278" s="72" t="str">
        <f t="shared" si="47"/>
        <v>-</v>
      </c>
      <c r="AA278" s="72">
        <f t="shared" si="49"/>
        <v>0</v>
      </c>
      <c r="AB278" s="60" t="str">
        <f>IFERROR(INDEX('Listor_utökad spend'!D:D,MATCH(VALUE('Input-inköpta varor o tjänster'!E287),'Listor_utökad spend'!E:E,0)),0)</f>
        <v>7 Vårdrelaterad utrustning och förbrukningsvaror</v>
      </c>
      <c r="AC278" s="60" t="str">
        <f>IFERROR(INDEX('Listor_utökad spend'!F:F,MATCH(('Input-inköpta varor o tjänster'!F287),'Listor_utökad spend'!G:G,0)),AB278)</f>
        <v>7.2 Medicinsk grundutrustning</v>
      </c>
      <c r="AD278" s="60" t="str">
        <f>IFERROR(INDEX('Listor_utökad spend'!H:H,MATCH(('Input-inköpta varor o tjänster'!G287),'Listor_utökad spend'!I:I,0)),AC278)</f>
        <v>7.2.6. Madrasser</v>
      </c>
      <c r="AE278" s="62"/>
      <c r="AF278"/>
    </row>
    <row r="279" spans="1:32" s="63" customFormat="1" ht="15.5" thickTop="1" thickBot="1">
      <c r="A279" t="str">
        <f t="shared" si="42"/>
        <v>InköpAvVarorInköptaprodukterochtjänster-utökadberäkning7.2.7Rostfriabänkar</v>
      </c>
      <c r="B279" t="s">
        <v>12</v>
      </c>
      <c r="C279" t="str">
        <f>'Input-inköpta varor o tjänster'!$J$11</f>
        <v>Inköpta produkter och tjänster - utökad beräkning</v>
      </c>
      <c r="D279" t="str">
        <f>'Input-inköpta varor o tjänster'!J288</f>
        <v>7.2.7 Rostfria bänkar</v>
      </c>
      <c r="E279" t="s">
        <v>516</v>
      </c>
      <c r="F279" s="77">
        <f>'Input-inköpta varor o tjänster'!K288</f>
        <v>0</v>
      </c>
      <c r="G279" s="77">
        <f>'Input-inköpta varor o tjänster'!L288</f>
        <v>0</v>
      </c>
      <c r="H279" s="77">
        <f>'Input-inköpta varor o tjänster'!M288</f>
        <v>0</v>
      </c>
      <c r="I279" s="77">
        <f>'Input-inköpta varor o tjänster'!N288</f>
        <v>0</v>
      </c>
      <c r="J279" s="77" t="str">
        <f>'Input-inköpta varor o tjänster'!O288</f>
        <v>kg CO2e/SEK</v>
      </c>
      <c r="K279" s="77">
        <f>'Input-inköpta varor o tjänster'!P288</f>
        <v>0</v>
      </c>
      <c r="L279" s="77">
        <f>'Input-inköpta varor o tjänster'!Q288</f>
        <v>0</v>
      </c>
      <c r="M279" s="78">
        <f>'Input-inköpta varor o tjänster'!R288</f>
        <v>6.3879532474494655E-2</v>
      </c>
      <c r="N279" s="78" t="str">
        <f>IF(ISNUMBER('Input-inköpta varor o tjänster'!S288),'Input-inköpta varor o tjänster'!S288,"-")</f>
        <v>-</v>
      </c>
      <c r="O279" s="78" t="str">
        <f>IF(ISNUMBER('Input-inköpta varor o tjänster'!T288),'Input-inköpta varor o tjänster'!T288,"-")</f>
        <v>-</v>
      </c>
      <c r="P279" s="78" t="str">
        <f>IF(ISNUMBER('Input-inköpta varor o tjänster'!U288),'Input-inköpta varor o tjänster'!U288,"-")</f>
        <v>-</v>
      </c>
      <c r="Q279" s="60" t="str">
        <f t="shared" si="44"/>
        <v>-</v>
      </c>
      <c r="R279" s="60" t="str">
        <f t="shared" si="44"/>
        <v>-</v>
      </c>
      <c r="S279" s="61" t="str">
        <f t="shared" si="44"/>
        <v>-</v>
      </c>
      <c r="T279" s="72" t="str">
        <f t="shared" si="43"/>
        <v>-</v>
      </c>
      <c r="U279" s="72" t="str">
        <f t="shared" si="43"/>
        <v>-</v>
      </c>
      <c r="V279" s="72" t="str">
        <f t="shared" si="43"/>
        <v>-</v>
      </c>
      <c r="W279" s="72">
        <f t="shared" si="48"/>
        <v>0</v>
      </c>
      <c r="X279" s="72" t="str">
        <f t="shared" si="45"/>
        <v>-</v>
      </c>
      <c r="Y279" s="72" t="str">
        <f t="shared" si="46"/>
        <v>-</v>
      </c>
      <c r="Z279" s="72" t="str">
        <f t="shared" si="47"/>
        <v>-</v>
      </c>
      <c r="AA279" s="72">
        <f t="shared" si="49"/>
        <v>0</v>
      </c>
      <c r="AB279" s="60" t="str">
        <f>IFERROR(INDEX('Listor_utökad spend'!D:D,MATCH(VALUE('Input-inköpta varor o tjänster'!E288),'Listor_utökad spend'!E:E,0)),0)</f>
        <v>7 Vårdrelaterad utrustning och förbrukningsvaror</v>
      </c>
      <c r="AC279" s="60" t="str">
        <f>IFERROR(INDEX('Listor_utökad spend'!F:F,MATCH(('Input-inköpta varor o tjänster'!F288),'Listor_utökad spend'!G:G,0)),AB279)</f>
        <v>7.2 Medicinsk grundutrustning</v>
      </c>
      <c r="AD279" s="60" t="str">
        <f>IFERROR(INDEX('Listor_utökad spend'!H:H,MATCH(('Input-inköpta varor o tjänster'!G288),'Listor_utökad spend'!I:I,0)),AC279)</f>
        <v>7.2.7. Rostfria bänkar</v>
      </c>
      <c r="AE279" s="62"/>
      <c r="AF279"/>
    </row>
    <row r="280" spans="1:32" s="63" customFormat="1" ht="15.5" thickTop="1" thickBot="1">
      <c r="A280" t="str">
        <f t="shared" si="42"/>
        <v>InköpAvVarorInköptaprodukterochtjänster-utökadberäkning7.2.8Rostfriavagnar</v>
      </c>
      <c r="B280" t="s">
        <v>12</v>
      </c>
      <c r="C280" t="str">
        <f>'Input-inköpta varor o tjänster'!$J$11</f>
        <v>Inköpta produkter och tjänster - utökad beräkning</v>
      </c>
      <c r="D280" t="str">
        <f>'Input-inköpta varor o tjänster'!J289</f>
        <v>7.2.8 Rostfria vagnar</v>
      </c>
      <c r="E280" t="s">
        <v>516</v>
      </c>
      <c r="F280" s="77">
        <f>'Input-inköpta varor o tjänster'!K289</f>
        <v>0</v>
      </c>
      <c r="G280" s="77">
        <f>'Input-inköpta varor o tjänster'!L289</f>
        <v>0</v>
      </c>
      <c r="H280" s="77">
        <f>'Input-inköpta varor o tjänster'!M289</f>
        <v>0</v>
      </c>
      <c r="I280" s="77">
        <f>'Input-inköpta varor o tjänster'!N289</f>
        <v>0</v>
      </c>
      <c r="J280" s="77" t="str">
        <f>'Input-inköpta varor o tjänster'!O289</f>
        <v>kg CO2e/SEK</v>
      </c>
      <c r="K280" s="77">
        <f>'Input-inköpta varor o tjänster'!P289</f>
        <v>0</v>
      </c>
      <c r="L280" s="77">
        <f>'Input-inköpta varor o tjänster'!Q289</f>
        <v>0</v>
      </c>
      <c r="M280" s="78">
        <f>'Input-inköpta varor o tjänster'!R289</f>
        <v>6.3879532474494655E-2</v>
      </c>
      <c r="N280" s="78" t="str">
        <f>IF(ISNUMBER('Input-inköpta varor o tjänster'!S289),'Input-inköpta varor o tjänster'!S289,"-")</f>
        <v>-</v>
      </c>
      <c r="O280" s="78" t="str">
        <f>IF(ISNUMBER('Input-inköpta varor o tjänster'!T289),'Input-inköpta varor o tjänster'!T289,"-")</f>
        <v>-</v>
      </c>
      <c r="P280" s="78" t="str">
        <f>IF(ISNUMBER('Input-inköpta varor o tjänster'!U289),'Input-inköpta varor o tjänster'!U289,"-")</f>
        <v>-</v>
      </c>
      <c r="Q280" s="60" t="str">
        <f t="shared" si="44"/>
        <v>-</v>
      </c>
      <c r="R280" s="60" t="str">
        <f t="shared" si="44"/>
        <v>-</v>
      </c>
      <c r="S280" s="61" t="str">
        <f t="shared" si="44"/>
        <v>-</v>
      </c>
      <c r="T280" s="72" t="str">
        <f t="shared" si="43"/>
        <v>-</v>
      </c>
      <c r="U280" s="72" t="str">
        <f t="shared" si="43"/>
        <v>-</v>
      </c>
      <c r="V280" s="72" t="str">
        <f t="shared" si="43"/>
        <v>-</v>
      </c>
      <c r="W280" s="72">
        <f t="shared" si="48"/>
        <v>0</v>
      </c>
      <c r="X280" s="72" t="str">
        <f t="shared" si="45"/>
        <v>-</v>
      </c>
      <c r="Y280" s="72" t="str">
        <f t="shared" si="46"/>
        <v>-</v>
      </c>
      <c r="Z280" s="72" t="str">
        <f t="shared" si="47"/>
        <v>-</v>
      </c>
      <c r="AA280" s="72">
        <f t="shared" si="49"/>
        <v>0</v>
      </c>
      <c r="AB280" s="60" t="str">
        <f>IFERROR(INDEX('Listor_utökad spend'!D:D,MATCH(VALUE('Input-inköpta varor o tjänster'!E289),'Listor_utökad spend'!E:E,0)),0)</f>
        <v>7 Vårdrelaterad utrustning och förbrukningsvaror</v>
      </c>
      <c r="AC280" s="60" t="str">
        <f>IFERROR(INDEX('Listor_utökad spend'!F:F,MATCH(('Input-inköpta varor o tjänster'!F289),'Listor_utökad spend'!G:G,0)),AB280)</f>
        <v>7.2 Medicinsk grundutrustning</v>
      </c>
      <c r="AD280" s="60" t="str">
        <f>IFERROR(INDEX('Listor_utökad spend'!H:H,MATCH(('Input-inköpta varor o tjänster'!G289),'Listor_utökad spend'!I:I,0)),AC280)</f>
        <v>7.2.8. Rostfria vagnar</v>
      </c>
      <c r="AE280" s="62"/>
      <c r="AF280"/>
    </row>
    <row r="281" spans="1:32" s="63" customFormat="1" ht="15.5" thickTop="1" thickBot="1">
      <c r="A281" t="str">
        <f t="shared" si="42"/>
        <v>InköpAvVarorInköptaprodukterochtjänster-utökadberäkning7.2.9Sjukvårdsbelysning</v>
      </c>
      <c r="B281" t="s">
        <v>12</v>
      </c>
      <c r="C281" t="str">
        <f>'Input-inköpta varor o tjänster'!$J$11</f>
        <v>Inköpta produkter och tjänster - utökad beräkning</v>
      </c>
      <c r="D281" t="str">
        <f>'Input-inköpta varor o tjänster'!J290</f>
        <v>7.2.9 Sjukvårdsbelysning</v>
      </c>
      <c r="E281" t="s">
        <v>516</v>
      </c>
      <c r="F281" s="77">
        <f>'Input-inköpta varor o tjänster'!K290</f>
        <v>0</v>
      </c>
      <c r="G281" s="77">
        <f>'Input-inköpta varor o tjänster'!L290</f>
        <v>0</v>
      </c>
      <c r="H281" s="77">
        <f>'Input-inköpta varor o tjänster'!M290</f>
        <v>0</v>
      </c>
      <c r="I281" s="77">
        <f>'Input-inköpta varor o tjänster'!N290</f>
        <v>0</v>
      </c>
      <c r="J281" s="77" t="str">
        <f>'Input-inköpta varor o tjänster'!O290</f>
        <v>kg CO2e/SEK</v>
      </c>
      <c r="K281" s="77">
        <f>'Input-inköpta varor o tjänster'!P290</f>
        <v>0</v>
      </c>
      <c r="L281" s="77">
        <f>'Input-inköpta varor o tjänster'!Q290</f>
        <v>0</v>
      </c>
      <c r="M281" s="78">
        <f>'Input-inköpta varor o tjänster'!R290</f>
        <v>5.7970647700146018E-2</v>
      </c>
      <c r="N281" s="78" t="str">
        <f>IF(ISNUMBER('Input-inköpta varor o tjänster'!S290),'Input-inköpta varor o tjänster'!S290,"-")</f>
        <v>-</v>
      </c>
      <c r="O281" s="78" t="str">
        <f>IF(ISNUMBER('Input-inköpta varor o tjänster'!T290),'Input-inköpta varor o tjänster'!T290,"-")</f>
        <v>-</v>
      </c>
      <c r="P281" s="78" t="str">
        <f>IF(ISNUMBER('Input-inköpta varor o tjänster'!U290),'Input-inköpta varor o tjänster'!U290,"-")</f>
        <v>-</v>
      </c>
      <c r="Q281" s="60" t="str">
        <f t="shared" si="44"/>
        <v>-</v>
      </c>
      <c r="R281" s="60" t="str">
        <f t="shared" si="44"/>
        <v>-</v>
      </c>
      <c r="S281" s="61" t="str">
        <f t="shared" si="44"/>
        <v>-</v>
      </c>
      <c r="T281" s="72" t="str">
        <f t="shared" si="43"/>
        <v>-</v>
      </c>
      <c r="U281" s="72" t="str">
        <f t="shared" si="43"/>
        <v>-</v>
      </c>
      <c r="V281" s="72" t="str">
        <f t="shared" si="43"/>
        <v>-</v>
      </c>
      <c r="W281" s="72">
        <f t="shared" si="48"/>
        <v>0</v>
      </c>
      <c r="X281" s="72" t="str">
        <f t="shared" si="45"/>
        <v>-</v>
      </c>
      <c r="Y281" s="72" t="str">
        <f t="shared" si="46"/>
        <v>-</v>
      </c>
      <c r="Z281" s="72" t="str">
        <f t="shared" si="47"/>
        <v>-</v>
      </c>
      <c r="AA281" s="72">
        <f t="shared" si="49"/>
        <v>0</v>
      </c>
      <c r="AB281" s="60" t="str">
        <f>IFERROR(INDEX('Listor_utökad spend'!D:D,MATCH(VALUE('Input-inköpta varor o tjänster'!E290),'Listor_utökad spend'!E:E,0)),0)</f>
        <v>7 Vårdrelaterad utrustning och förbrukningsvaror</v>
      </c>
      <c r="AC281" s="60" t="str">
        <f>IFERROR(INDEX('Listor_utökad spend'!F:F,MATCH(('Input-inköpta varor o tjänster'!F290),'Listor_utökad spend'!G:G,0)),AB281)</f>
        <v>7.2 Medicinsk grundutrustning</v>
      </c>
      <c r="AD281" s="60" t="str">
        <f>IFERROR(INDEX('Listor_utökad spend'!H:H,MATCH(('Input-inköpta varor o tjänster'!G290),'Listor_utökad spend'!I:I,0)),AC281)</f>
        <v>7.2.9. Sjukvårdsbelysning</v>
      </c>
      <c r="AE281" s="62"/>
      <c r="AF281"/>
    </row>
    <row r="282" spans="1:32" s="63" customFormat="1" ht="15.5" thickTop="1" thickBot="1">
      <c r="A282" t="str">
        <f t="shared" si="42"/>
        <v>InköpAvVarorInköptaprodukterochtjänster-utökadberäkning7.2.10Strålskydd</v>
      </c>
      <c r="B282" t="s">
        <v>12</v>
      </c>
      <c r="C282" t="str">
        <f>'Input-inköpta varor o tjänster'!$J$11</f>
        <v>Inköpta produkter och tjänster - utökad beräkning</v>
      </c>
      <c r="D282" t="str">
        <f>'Input-inköpta varor o tjänster'!J291</f>
        <v>7.2.10 Strålskydd</v>
      </c>
      <c r="E282" t="s">
        <v>516</v>
      </c>
      <c r="F282" s="77">
        <f>'Input-inköpta varor o tjänster'!K291</f>
        <v>0</v>
      </c>
      <c r="G282" s="77">
        <f>'Input-inköpta varor o tjänster'!L291</f>
        <v>0</v>
      </c>
      <c r="H282" s="77">
        <f>'Input-inköpta varor o tjänster'!M291</f>
        <v>0</v>
      </c>
      <c r="I282" s="77">
        <f>'Input-inköpta varor o tjänster'!N291</f>
        <v>0</v>
      </c>
      <c r="J282" s="77" t="str">
        <f>'Input-inköpta varor o tjänster'!O291</f>
        <v>kg CO2e/SEK</v>
      </c>
      <c r="K282" s="77">
        <f>'Input-inköpta varor o tjänster'!P291</f>
        <v>0</v>
      </c>
      <c r="L282" s="77">
        <f>'Input-inköpta varor o tjänster'!Q291</f>
        <v>0</v>
      </c>
      <c r="M282" s="78">
        <f>'Input-inköpta varor o tjänster'!R291</f>
        <v>6.3879532474494655E-2</v>
      </c>
      <c r="N282" s="78" t="str">
        <f>IF(ISNUMBER('Input-inköpta varor o tjänster'!S291),'Input-inköpta varor o tjänster'!S291,"-")</f>
        <v>-</v>
      </c>
      <c r="O282" s="78" t="str">
        <f>IF(ISNUMBER('Input-inköpta varor o tjänster'!T291),'Input-inköpta varor o tjänster'!T291,"-")</f>
        <v>-</v>
      </c>
      <c r="P282" s="78" t="str">
        <f>IF(ISNUMBER('Input-inköpta varor o tjänster'!U291),'Input-inköpta varor o tjänster'!U291,"-")</f>
        <v>-</v>
      </c>
      <c r="Q282" s="60" t="str">
        <f t="shared" si="44"/>
        <v>-</v>
      </c>
      <c r="R282" s="60" t="str">
        <f t="shared" si="44"/>
        <v>-</v>
      </c>
      <c r="S282" s="61" t="str">
        <f t="shared" si="44"/>
        <v>-</v>
      </c>
      <c r="T282" s="72" t="str">
        <f t="shared" si="43"/>
        <v>-</v>
      </c>
      <c r="U282" s="72" t="str">
        <f t="shared" si="43"/>
        <v>-</v>
      </c>
      <c r="V282" s="72" t="str">
        <f t="shared" si="43"/>
        <v>-</v>
      </c>
      <c r="W282" s="72">
        <f t="shared" si="48"/>
        <v>0</v>
      </c>
      <c r="X282" s="72" t="str">
        <f t="shared" si="45"/>
        <v>-</v>
      </c>
      <c r="Y282" s="72" t="str">
        <f t="shared" si="46"/>
        <v>-</v>
      </c>
      <c r="Z282" s="72" t="str">
        <f t="shared" si="47"/>
        <v>-</v>
      </c>
      <c r="AA282" s="72">
        <f t="shared" si="49"/>
        <v>0</v>
      </c>
      <c r="AB282" s="60" t="str">
        <f>IFERROR(INDEX('Listor_utökad spend'!D:D,MATCH(VALUE('Input-inköpta varor o tjänster'!E291),'Listor_utökad spend'!E:E,0)),0)</f>
        <v>7 Vårdrelaterad utrustning och förbrukningsvaror</v>
      </c>
      <c r="AC282" s="60" t="str">
        <f>IFERROR(INDEX('Listor_utökad spend'!F:F,MATCH(('Input-inköpta varor o tjänster'!F291),'Listor_utökad spend'!G:G,0)),AB282)</f>
        <v>7.2 Medicinsk grundutrustning</v>
      </c>
      <c r="AD282" s="60" t="str">
        <f>IFERROR(INDEX('Listor_utökad spend'!H:H,MATCH(('Input-inköpta varor o tjänster'!G291),'Listor_utökad spend'!I:I,0)),AC282)</f>
        <v>7.2.10. Strålskydd</v>
      </c>
      <c r="AE282" s="62"/>
      <c r="AF282"/>
    </row>
    <row r="283" spans="1:32" s="63" customFormat="1" ht="15.5" thickTop="1" thickBot="1">
      <c r="A283" t="str">
        <f t="shared" si="42"/>
        <v>InköpAvVarorInköptaprodukterochtjänster-utökadberäkning7.2.11Sängarochtillbehör</v>
      </c>
      <c r="B283" t="s">
        <v>12</v>
      </c>
      <c r="C283" t="str">
        <f>'Input-inköpta varor o tjänster'!$J$11</f>
        <v>Inköpta produkter och tjänster - utökad beräkning</v>
      </c>
      <c r="D283" t="str">
        <f>'Input-inköpta varor o tjänster'!J292</f>
        <v>7.2.11 Sängar och tillbehör</v>
      </c>
      <c r="E283" t="s">
        <v>516</v>
      </c>
      <c r="F283" s="77">
        <f>'Input-inköpta varor o tjänster'!K292</f>
        <v>0</v>
      </c>
      <c r="G283" s="77">
        <f>'Input-inköpta varor o tjänster'!L292</f>
        <v>0</v>
      </c>
      <c r="H283" s="77">
        <f>'Input-inköpta varor o tjänster'!M292</f>
        <v>0</v>
      </c>
      <c r="I283" s="77">
        <f>'Input-inköpta varor o tjänster'!N292</f>
        <v>0</v>
      </c>
      <c r="J283" s="77" t="str">
        <f>'Input-inköpta varor o tjänster'!O292</f>
        <v>kg CO2e/SEK</v>
      </c>
      <c r="K283" s="77">
        <f>'Input-inköpta varor o tjänster'!P292</f>
        <v>0</v>
      </c>
      <c r="L283" s="77">
        <f>'Input-inköpta varor o tjänster'!Q292</f>
        <v>0</v>
      </c>
      <c r="M283" s="78">
        <f>'Input-inköpta varor o tjänster'!R292</f>
        <v>4.4505849138421878E-2</v>
      </c>
      <c r="N283" s="78" t="str">
        <f>IF(ISNUMBER('Input-inköpta varor o tjänster'!S292),'Input-inköpta varor o tjänster'!S292,"-")</f>
        <v>-</v>
      </c>
      <c r="O283" s="78" t="str">
        <f>IF(ISNUMBER('Input-inköpta varor o tjänster'!T292),'Input-inköpta varor o tjänster'!T292,"-")</f>
        <v>-</v>
      </c>
      <c r="P283" s="78" t="str">
        <f>IF(ISNUMBER('Input-inköpta varor o tjänster'!U292),'Input-inköpta varor o tjänster'!U292,"-")</f>
        <v>-</v>
      </c>
      <c r="Q283" s="60" t="str">
        <f t="shared" si="44"/>
        <v>-</v>
      </c>
      <c r="R283" s="60" t="str">
        <f t="shared" si="44"/>
        <v>-</v>
      </c>
      <c r="S283" s="61" t="str">
        <f t="shared" si="44"/>
        <v>-</v>
      </c>
      <c r="T283" s="72" t="str">
        <f t="shared" si="43"/>
        <v>-</v>
      </c>
      <c r="U283" s="72" t="str">
        <f t="shared" si="43"/>
        <v>-</v>
      </c>
      <c r="V283" s="72" t="str">
        <f t="shared" si="43"/>
        <v>-</v>
      </c>
      <c r="W283" s="72">
        <f t="shared" si="48"/>
        <v>0</v>
      </c>
      <c r="X283" s="72" t="str">
        <f t="shared" si="45"/>
        <v>-</v>
      </c>
      <c r="Y283" s="72" t="str">
        <f t="shared" si="46"/>
        <v>-</v>
      </c>
      <c r="Z283" s="72" t="str">
        <f t="shared" si="47"/>
        <v>-</v>
      </c>
      <c r="AA283" s="72">
        <f t="shared" si="49"/>
        <v>0</v>
      </c>
      <c r="AB283" s="60" t="str">
        <f>IFERROR(INDEX('Listor_utökad spend'!D:D,MATCH(VALUE('Input-inköpta varor o tjänster'!E292),'Listor_utökad spend'!E:E,0)),0)</f>
        <v>7 Vårdrelaterad utrustning och förbrukningsvaror</v>
      </c>
      <c r="AC283" s="60" t="str">
        <f>IFERROR(INDEX('Listor_utökad spend'!F:F,MATCH(('Input-inköpta varor o tjänster'!F292),'Listor_utökad spend'!G:G,0)),AB283)</f>
        <v>7.2 Medicinsk grundutrustning</v>
      </c>
      <c r="AD283" s="60" t="str">
        <f>IFERROR(INDEX('Listor_utökad spend'!H:H,MATCH(('Input-inköpta varor o tjänster'!G292),'Listor_utökad spend'!I:I,0)),AC283)</f>
        <v>7.2.11. Sängar och tillbehör</v>
      </c>
      <c r="AE283" s="62"/>
      <c r="AF283"/>
    </row>
    <row r="284" spans="1:32" s="63" customFormat="1" ht="15.5" thickTop="1" thickBot="1">
      <c r="A284" t="str">
        <f t="shared" si="42"/>
        <v>InköpAvVarorInköptaprodukterochtjänster-utökadberäkning7.2.12Vikskärmar</v>
      </c>
      <c r="B284" t="s">
        <v>12</v>
      </c>
      <c r="C284" t="str">
        <f>'Input-inköpta varor o tjänster'!$J$11</f>
        <v>Inköpta produkter och tjänster - utökad beräkning</v>
      </c>
      <c r="D284" t="str">
        <f>'Input-inköpta varor o tjänster'!J293</f>
        <v>7.2.12 Vikskärmar</v>
      </c>
      <c r="E284" t="s">
        <v>516</v>
      </c>
      <c r="F284" s="77">
        <f>'Input-inköpta varor o tjänster'!K293</f>
        <v>0</v>
      </c>
      <c r="G284" s="77">
        <f>'Input-inköpta varor o tjänster'!L293</f>
        <v>0</v>
      </c>
      <c r="H284" s="77">
        <f>'Input-inköpta varor o tjänster'!M293</f>
        <v>0</v>
      </c>
      <c r="I284" s="77">
        <f>'Input-inköpta varor o tjänster'!N293</f>
        <v>0</v>
      </c>
      <c r="J284" s="77" t="str">
        <f>'Input-inköpta varor o tjänster'!O293</f>
        <v>kg CO2e/SEK</v>
      </c>
      <c r="K284" s="77">
        <f>'Input-inköpta varor o tjänster'!P293</f>
        <v>0</v>
      </c>
      <c r="L284" s="77">
        <f>'Input-inköpta varor o tjänster'!Q293</f>
        <v>0</v>
      </c>
      <c r="M284" s="78">
        <f>'Input-inköpta varor o tjänster'!R293</f>
        <v>3.9713434399707592E-2</v>
      </c>
      <c r="N284" s="78" t="str">
        <f>IF(ISNUMBER('Input-inköpta varor o tjänster'!S293),'Input-inköpta varor o tjänster'!S293,"-")</f>
        <v>-</v>
      </c>
      <c r="O284" s="78" t="str">
        <f>IF(ISNUMBER('Input-inköpta varor o tjänster'!T293),'Input-inköpta varor o tjänster'!T293,"-")</f>
        <v>-</v>
      </c>
      <c r="P284" s="78" t="str">
        <f>IF(ISNUMBER('Input-inköpta varor o tjänster'!U293),'Input-inköpta varor o tjänster'!U293,"-")</f>
        <v>-</v>
      </c>
      <c r="Q284" s="60" t="str">
        <f t="shared" si="44"/>
        <v>-</v>
      </c>
      <c r="R284" s="60" t="str">
        <f t="shared" si="44"/>
        <v>-</v>
      </c>
      <c r="S284" s="61" t="str">
        <f t="shared" si="44"/>
        <v>-</v>
      </c>
      <c r="T284" s="72" t="str">
        <f t="shared" si="43"/>
        <v>-</v>
      </c>
      <c r="U284" s="72" t="str">
        <f t="shared" si="43"/>
        <v>-</v>
      </c>
      <c r="V284" s="72" t="str">
        <f t="shared" si="43"/>
        <v>-</v>
      </c>
      <c r="W284" s="72">
        <f t="shared" si="48"/>
        <v>0</v>
      </c>
      <c r="X284" s="72" t="str">
        <f t="shared" si="45"/>
        <v>-</v>
      </c>
      <c r="Y284" s="72" t="str">
        <f t="shared" si="46"/>
        <v>-</v>
      </c>
      <c r="Z284" s="72" t="str">
        <f t="shared" si="47"/>
        <v>-</v>
      </c>
      <c r="AA284" s="72">
        <f t="shared" si="49"/>
        <v>0</v>
      </c>
      <c r="AB284" s="60" t="str">
        <f>IFERROR(INDEX('Listor_utökad spend'!D:D,MATCH(VALUE('Input-inköpta varor o tjänster'!E293),'Listor_utökad spend'!E:E,0)),0)</f>
        <v>7 Vårdrelaterad utrustning och förbrukningsvaror</v>
      </c>
      <c r="AC284" s="60" t="str">
        <f>IFERROR(INDEX('Listor_utökad spend'!F:F,MATCH(('Input-inköpta varor o tjänster'!F293),'Listor_utökad spend'!G:G,0)),AB284)</f>
        <v>7.2 Medicinsk grundutrustning</v>
      </c>
      <c r="AD284" s="60" t="str">
        <f>IFERROR(INDEX('Listor_utökad spend'!H:H,MATCH(('Input-inköpta varor o tjänster'!G293),'Listor_utökad spend'!I:I,0)),AC284)</f>
        <v>7.2.12. Vikskärmar</v>
      </c>
      <c r="AE284" s="62"/>
      <c r="AF284"/>
    </row>
    <row r="285" spans="1:32" s="63" customFormat="1" ht="15.5" thickTop="1" thickBot="1">
      <c r="A285" t="str">
        <f t="shared" ref="A285:A348" si="50">TRIM(SUBSTITUTE(CONCATENATE(B285,C285,D285)," ",""))</f>
        <v>InköpAvVarorInköptaprodukterochtjänster-utökadberäkning7.2.99Övrigainventarier</v>
      </c>
      <c r="B285" t="s">
        <v>12</v>
      </c>
      <c r="C285" t="str">
        <f>'Input-inköpta varor o tjänster'!$J$11</f>
        <v>Inköpta produkter och tjänster - utökad beräkning</v>
      </c>
      <c r="D285" t="str">
        <f>'Input-inköpta varor o tjänster'!J294</f>
        <v>7.2.99 Övriga inventarier</v>
      </c>
      <c r="E285" t="s">
        <v>516</v>
      </c>
      <c r="F285" s="77">
        <f>'Input-inköpta varor o tjänster'!K294</f>
        <v>0</v>
      </c>
      <c r="G285" s="77">
        <f>'Input-inköpta varor o tjänster'!L294</f>
        <v>0</v>
      </c>
      <c r="H285" s="77">
        <f>'Input-inköpta varor o tjänster'!M294</f>
        <v>0</v>
      </c>
      <c r="I285" s="77">
        <f>'Input-inköpta varor o tjänster'!N294</f>
        <v>0</v>
      </c>
      <c r="J285" s="77" t="str">
        <f>'Input-inköpta varor o tjänster'!O294</f>
        <v>kg CO2e/SEK</v>
      </c>
      <c r="K285" s="77">
        <f>'Input-inköpta varor o tjänster'!P294</f>
        <v>0</v>
      </c>
      <c r="L285" s="77">
        <f>'Input-inköpta varor o tjänster'!Q294</f>
        <v>0</v>
      </c>
      <c r="M285" s="78">
        <f>'Input-inköpta varor o tjänster'!R294</f>
        <v>9.1564934749933824E-2</v>
      </c>
      <c r="N285" s="78" t="str">
        <f>IF(ISNUMBER('Input-inköpta varor o tjänster'!S294),'Input-inköpta varor o tjänster'!S294,"-")</f>
        <v>-</v>
      </c>
      <c r="O285" s="78" t="str">
        <f>IF(ISNUMBER('Input-inköpta varor o tjänster'!T294),'Input-inköpta varor o tjänster'!T294,"-")</f>
        <v>-</v>
      </c>
      <c r="P285" s="78" t="str">
        <f>IF(ISNUMBER('Input-inköpta varor o tjänster'!U294),'Input-inköpta varor o tjänster'!U294,"-")</f>
        <v>-</v>
      </c>
      <c r="Q285" s="60" t="str">
        <f t="shared" si="44"/>
        <v>-</v>
      </c>
      <c r="R285" s="60" t="str">
        <f t="shared" si="44"/>
        <v>-</v>
      </c>
      <c r="S285" s="61" t="str">
        <f t="shared" si="44"/>
        <v>-</v>
      </c>
      <c r="T285" s="72" t="str">
        <f t="shared" si="43"/>
        <v>-</v>
      </c>
      <c r="U285" s="72" t="str">
        <f t="shared" si="43"/>
        <v>-</v>
      </c>
      <c r="V285" s="72" t="str">
        <f t="shared" si="43"/>
        <v>-</v>
      </c>
      <c r="W285" s="72">
        <f t="shared" si="48"/>
        <v>0</v>
      </c>
      <c r="X285" s="72" t="str">
        <f t="shared" si="45"/>
        <v>-</v>
      </c>
      <c r="Y285" s="72" t="str">
        <f t="shared" si="46"/>
        <v>-</v>
      </c>
      <c r="Z285" s="72" t="str">
        <f t="shared" si="47"/>
        <v>-</v>
      </c>
      <c r="AA285" s="72">
        <f t="shared" si="49"/>
        <v>0</v>
      </c>
      <c r="AB285" s="60" t="str">
        <f>IFERROR(INDEX('Listor_utökad spend'!D:D,MATCH(VALUE('Input-inköpta varor o tjänster'!E294),'Listor_utökad spend'!E:E,0)),0)</f>
        <v>7 Vårdrelaterad utrustning och förbrukningsvaror</v>
      </c>
      <c r="AC285" s="60" t="str">
        <f>IFERROR(INDEX('Listor_utökad spend'!F:F,MATCH(('Input-inköpta varor o tjänster'!F294),'Listor_utökad spend'!G:G,0)),AB285)</f>
        <v>7.2 Medicinsk grundutrustning</v>
      </c>
      <c r="AD285" s="60" t="str">
        <f>IFERROR(INDEX('Listor_utökad spend'!H:H,MATCH(('Input-inköpta varor o tjänster'!G294),'Listor_utökad spend'!I:I,0)),AC285)</f>
        <v>7.2.99. Övriga inventarier</v>
      </c>
      <c r="AE285" s="62"/>
      <c r="AF285"/>
    </row>
    <row r="286" spans="1:32" s="63" customFormat="1" ht="15.5" thickTop="1" thickBot="1">
      <c r="A286" t="str">
        <f t="shared" si="50"/>
        <v>InköpAvVarorInköptaprodukterochtjänster-utökadberäkning7.3Diabetesspecifikaförbrukningsvaror</v>
      </c>
      <c r="B286" t="s">
        <v>12</v>
      </c>
      <c r="C286" t="str">
        <f>'Input-inköpta varor o tjänster'!$J$11</f>
        <v>Inköpta produkter och tjänster - utökad beräkning</v>
      </c>
      <c r="D286" t="str">
        <f>'Input-inköpta varor o tjänster'!J295</f>
        <v>7.3 Diabetesspecifika förbrukningsvaror</v>
      </c>
      <c r="E286" t="s">
        <v>516</v>
      </c>
      <c r="F286" s="77">
        <f>'Input-inköpta varor o tjänster'!K295</f>
        <v>0</v>
      </c>
      <c r="G286" s="77">
        <f>'Input-inköpta varor o tjänster'!L295</f>
        <v>0</v>
      </c>
      <c r="H286" s="77">
        <f>'Input-inköpta varor o tjänster'!M295</f>
        <v>0</v>
      </c>
      <c r="I286" s="77">
        <f>'Input-inköpta varor o tjänster'!N295</f>
        <v>0</v>
      </c>
      <c r="J286" s="77" t="str">
        <f>'Input-inköpta varor o tjänster'!O295</f>
        <v>kg CO2e/SEK</v>
      </c>
      <c r="K286" s="77">
        <f>'Input-inköpta varor o tjänster'!P295</f>
        <v>0</v>
      </c>
      <c r="L286" s="77">
        <f>'Input-inköpta varor o tjänster'!Q295</f>
        <v>0</v>
      </c>
      <c r="M286" s="78">
        <f>'Input-inköpta varor o tjänster'!R295</f>
        <v>5.2061762925797367E-2</v>
      </c>
      <c r="N286" s="78" t="str">
        <f>IF(ISNUMBER('Input-inköpta varor o tjänster'!S295),'Input-inköpta varor o tjänster'!S295,"-")</f>
        <v>-</v>
      </c>
      <c r="O286" s="78" t="str">
        <f>IF(ISNUMBER('Input-inköpta varor o tjänster'!T295),'Input-inköpta varor o tjänster'!T295,"-")</f>
        <v>-</v>
      </c>
      <c r="P286" s="78" t="str">
        <f>IF(ISNUMBER('Input-inköpta varor o tjänster'!U295),'Input-inköpta varor o tjänster'!U295,"-")</f>
        <v>-</v>
      </c>
      <c r="Q286" s="60" t="str">
        <f t="shared" si="44"/>
        <v>-</v>
      </c>
      <c r="R286" s="60" t="str">
        <f t="shared" si="44"/>
        <v>-</v>
      </c>
      <c r="S286" s="61" t="str">
        <f t="shared" si="44"/>
        <v>-</v>
      </c>
      <c r="T286" s="72" t="str">
        <f t="shared" si="43"/>
        <v>-</v>
      </c>
      <c r="U286" s="72" t="str">
        <f t="shared" si="43"/>
        <v>-</v>
      </c>
      <c r="V286" s="72" t="str">
        <f t="shared" si="43"/>
        <v>-</v>
      </c>
      <c r="W286" s="72">
        <f t="shared" si="48"/>
        <v>0</v>
      </c>
      <c r="X286" s="72" t="str">
        <f t="shared" si="45"/>
        <v>-</v>
      </c>
      <c r="Y286" s="72" t="str">
        <f t="shared" si="46"/>
        <v>-</v>
      </c>
      <c r="Z286" s="72" t="str">
        <f t="shared" si="47"/>
        <v>-</v>
      </c>
      <c r="AA286" s="72">
        <f t="shared" si="49"/>
        <v>0</v>
      </c>
      <c r="AB286" s="60" t="str">
        <f>IFERROR(INDEX('Listor_utökad spend'!D:D,MATCH(VALUE('Input-inköpta varor o tjänster'!E295),'Listor_utökad spend'!E:E,0)),0)</f>
        <v>7 Vårdrelaterad utrustning och förbrukningsvaror</v>
      </c>
      <c r="AC286" s="60" t="str">
        <f>IFERROR(INDEX('Listor_utökad spend'!F:F,MATCH(('Input-inköpta varor o tjänster'!F295),'Listor_utökad spend'!G:G,0)),AB286)</f>
        <v>7 Vårdrelaterad utrustning och förbrukningsvaror</v>
      </c>
      <c r="AD286" s="60" t="str">
        <f>IFERROR(INDEX('Listor_utökad spend'!H:H,MATCH(('Input-inköpta varor o tjänster'!G295),'Listor_utökad spend'!I:I,0)),AC286)</f>
        <v>7 Vårdrelaterad utrustning och förbrukningsvaror</v>
      </c>
      <c r="AE286" s="62"/>
      <c r="AF286"/>
    </row>
    <row r="287" spans="1:32" s="63" customFormat="1" ht="15.5" thickTop="1" thickBot="1">
      <c r="A287" t="str">
        <f t="shared" si="50"/>
        <v>InköpAvVarorInköptaprodukterochtjänster-utökadberäkning7.4Generellaförbrukningsvaror</v>
      </c>
      <c r="B287" t="s">
        <v>12</v>
      </c>
      <c r="C287" t="str">
        <f>'Input-inköpta varor o tjänster'!$J$11</f>
        <v>Inköpta produkter och tjänster - utökad beräkning</v>
      </c>
      <c r="D287" t="str">
        <f>'Input-inköpta varor o tjänster'!J296</f>
        <v>7.4 Generella förbrukningsvaror</v>
      </c>
      <c r="E287" t="s">
        <v>516</v>
      </c>
      <c r="F287" s="77">
        <f>'Input-inköpta varor o tjänster'!K296</f>
        <v>0</v>
      </c>
      <c r="G287" s="77">
        <f>'Input-inköpta varor o tjänster'!L296</f>
        <v>0</v>
      </c>
      <c r="H287" s="77">
        <f>'Input-inköpta varor o tjänster'!M296</f>
        <v>0</v>
      </c>
      <c r="I287" s="77">
        <f>'Input-inköpta varor o tjänster'!N296</f>
        <v>0</v>
      </c>
      <c r="J287" s="77" t="str">
        <f>'Input-inköpta varor o tjänster'!O296</f>
        <v>kg CO2e/SEK</v>
      </c>
      <c r="K287" s="77">
        <f>'Input-inköpta varor o tjänster'!P296</f>
        <v>0</v>
      </c>
      <c r="L287" s="77">
        <f>'Input-inköpta varor o tjänster'!Q296</f>
        <v>0</v>
      </c>
      <c r="M287" s="78">
        <f>'Input-inköpta varor o tjänster'!R296</f>
        <v>4.8418538263537661E-2</v>
      </c>
      <c r="N287" s="78" t="str">
        <f>IF(ISNUMBER('Input-inköpta varor o tjänster'!S296),'Input-inköpta varor o tjänster'!S296,"-")</f>
        <v>-</v>
      </c>
      <c r="O287" s="78" t="str">
        <f>IF(ISNUMBER('Input-inköpta varor o tjänster'!T296),'Input-inköpta varor o tjänster'!T296,"-")</f>
        <v>-</v>
      </c>
      <c r="P287" s="78" t="str">
        <f>IF(ISNUMBER('Input-inköpta varor o tjänster'!U296),'Input-inköpta varor o tjänster'!U296,"-")</f>
        <v>-</v>
      </c>
      <c r="Q287" s="60" t="str">
        <f t="shared" si="44"/>
        <v>-</v>
      </c>
      <c r="R287" s="60" t="str">
        <f t="shared" si="44"/>
        <v>-</v>
      </c>
      <c r="S287" s="61" t="str">
        <f t="shared" si="44"/>
        <v>-</v>
      </c>
      <c r="T287" s="72" t="str">
        <f t="shared" si="43"/>
        <v>-</v>
      </c>
      <c r="U287" s="72" t="str">
        <f t="shared" si="43"/>
        <v>-</v>
      </c>
      <c r="V287" s="72" t="str">
        <f t="shared" si="43"/>
        <v>-</v>
      </c>
      <c r="W287" s="72">
        <f t="shared" si="48"/>
        <v>0</v>
      </c>
      <c r="X287" s="72" t="str">
        <f t="shared" si="45"/>
        <v>-</v>
      </c>
      <c r="Y287" s="72" t="str">
        <f t="shared" si="46"/>
        <v>-</v>
      </c>
      <c r="Z287" s="72" t="str">
        <f t="shared" si="47"/>
        <v>-</v>
      </c>
      <c r="AA287" s="72">
        <f t="shared" si="49"/>
        <v>0</v>
      </c>
      <c r="AB287" s="60" t="str">
        <f>IFERROR(INDEX('Listor_utökad spend'!D:D,MATCH(VALUE('Input-inköpta varor o tjänster'!E296),'Listor_utökad spend'!E:E,0)),0)</f>
        <v>7 Vårdrelaterad utrustning och förbrukningsvaror</v>
      </c>
      <c r="AC287" s="60" t="str">
        <f>IFERROR(INDEX('Listor_utökad spend'!F:F,MATCH(('Input-inköpta varor o tjänster'!F296),'Listor_utökad spend'!G:G,0)),AB287)</f>
        <v>7.4 Generella förbrukningsvaror</v>
      </c>
      <c r="AD287" s="60" t="str">
        <f>IFERROR(INDEX('Listor_utökad spend'!H:H,MATCH(('Input-inköpta varor o tjänster'!G296),'Listor_utökad spend'!I:I,0)),AC287)</f>
        <v>7.4 Generella förbrukningsvaror</v>
      </c>
      <c r="AE287" s="62"/>
      <c r="AF287"/>
    </row>
    <row r="288" spans="1:32" s="63" customFormat="1" ht="15.5" thickTop="1" thickBot="1">
      <c r="A288" t="str">
        <f t="shared" si="50"/>
        <v>InköpAvVarorInköptaprodukterochtjänster-utökadberäkning7.4.1Vårdrelateradpapperochplast</v>
      </c>
      <c r="B288" t="s">
        <v>12</v>
      </c>
      <c r="C288" t="str">
        <f>'Input-inköpta varor o tjänster'!$J$11</f>
        <v>Inköpta produkter och tjänster - utökad beräkning</v>
      </c>
      <c r="D288" t="str">
        <f>'Input-inköpta varor o tjänster'!J297</f>
        <v>7.4.1 Vårdrelaterad papper och plast</v>
      </c>
      <c r="E288" t="s">
        <v>516</v>
      </c>
      <c r="F288" s="77">
        <f>'Input-inköpta varor o tjänster'!K297</f>
        <v>0</v>
      </c>
      <c r="G288" s="77">
        <f>'Input-inköpta varor o tjänster'!L297</f>
        <v>0</v>
      </c>
      <c r="H288" s="77">
        <f>'Input-inköpta varor o tjänster'!M297</f>
        <v>0</v>
      </c>
      <c r="I288" s="77">
        <f>'Input-inköpta varor o tjänster'!N297</f>
        <v>0</v>
      </c>
      <c r="J288" s="77" t="str">
        <f>'Input-inköpta varor o tjänster'!O297</f>
        <v>kg CO2e/SEK</v>
      </c>
      <c r="K288" s="77">
        <f>'Input-inköpta varor o tjänster'!P297</f>
        <v>0</v>
      </c>
      <c r="L288" s="77">
        <f>'Input-inköpta varor o tjänster'!Q297</f>
        <v>0</v>
      </c>
      <c r="M288" s="78">
        <f>'Input-inköpta varor o tjänster'!R297</f>
        <v>4.3713275098714886E-2</v>
      </c>
      <c r="N288" s="78" t="str">
        <f>IF(ISNUMBER('Input-inköpta varor o tjänster'!S297),'Input-inköpta varor o tjänster'!S297,"-")</f>
        <v>-</v>
      </c>
      <c r="O288" s="78" t="str">
        <f>IF(ISNUMBER('Input-inköpta varor o tjänster'!T297),'Input-inköpta varor o tjänster'!T297,"-")</f>
        <v>-</v>
      </c>
      <c r="P288" s="78" t="str">
        <f>IF(ISNUMBER('Input-inköpta varor o tjänster'!U297),'Input-inköpta varor o tjänster'!U297,"-")</f>
        <v>-</v>
      </c>
      <c r="Q288" s="60" t="str">
        <f t="shared" si="44"/>
        <v>-</v>
      </c>
      <c r="R288" s="60" t="str">
        <f t="shared" si="44"/>
        <v>-</v>
      </c>
      <c r="S288" s="61" t="str">
        <f t="shared" si="44"/>
        <v>-</v>
      </c>
      <c r="T288" s="72" t="str">
        <f t="shared" si="43"/>
        <v>-</v>
      </c>
      <c r="U288" s="72" t="str">
        <f t="shared" si="43"/>
        <v>-</v>
      </c>
      <c r="V288" s="72" t="str">
        <f t="shared" si="43"/>
        <v>-</v>
      </c>
      <c r="W288" s="72">
        <f t="shared" si="48"/>
        <v>0</v>
      </c>
      <c r="X288" s="72" t="str">
        <f t="shared" si="45"/>
        <v>-</v>
      </c>
      <c r="Y288" s="72" t="str">
        <f t="shared" si="46"/>
        <v>-</v>
      </c>
      <c r="Z288" s="72" t="str">
        <f t="shared" si="47"/>
        <v>-</v>
      </c>
      <c r="AA288" s="72">
        <f t="shared" si="49"/>
        <v>0</v>
      </c>
      <c r="AB288" s="60" t="str">
        <f>IFERROR(INDEX('Listor_utökad spend'!D:D,MATCH(VALUE('Input-inköpta varor o tjänster'!E297),'Listor_utökad spend'!E:E,0)),0)</f>
        <v>7 Vårdrelaterad utrustning och förbrukningsvaror</v>
      </c>
      <c r="AC288" s="60" t="str">
        <f>IFERROR(INDEX('Listor_utökad spend'!F:F,MATCH(('Input-inköpta varor o tjänster'!F297),'Listor_utökad spend'!G:G,0)),AB288)</f>
        <v>7.4 Generella förbrukningsvaror</v>
      </c>
      <c r="AD288" s="60" t="str">
        <f>IFERROR(INDEX('Listor_utökad spend'!H:H,MATCH(('Input-inköpta varor o tjänster'!G297),'Listor_utökad spend'!I:I,0)),AC288)</f>
        <v>7.4.1. Vårdrelaterad papper och plast</v>
      </c>
      <c r="AE288" s="62"/>
      <c r="AF288"/>
    </row>
    <row r="289" spans="1:32" s="63" customFormat="1" ht="15.5" thickTop="1" thickBot="1">
      <c r="A289" t="str">
        <f t="shared" si="50"/>
        <v>InköpAvVarorInköptaprodukterochtjänster-utökadberäkning7.4.2Kirurgiskainstrument</v>
      </c>
      <c r="B289" t="s">
        <v>12</v>
      </c>
      <c r="C289" t="str">
        <f>'Input-inköpta varor o tjänster'!$J$11</f>
        <v>Inköpta produkter och tjänster - utökad beräkning</v>
      </c>
      <c r="D289" t="str">
        <f>'Input-inköpta varor o tjänster'!J298</f>
        <v>7.4.2 Kirurgiska instrument</v>
      </c>
      <c r="E289" t="s">
        <v>516</v>
      </c>
      <c r="F289" s="77">
        <f>'Input-inköpta varor o tjänster'!K298</f>
        <v>0</v>
      </c>
      <c r="G289" s="77">
        <f>'Input-inköpta varor o tjänster'!L298</f>
        <v>0</v>
      </c>
      <c r="H289" s="77">
        <f>'Input-inköpta varor o tjänster'!M298</f>
        <v>0</v>
      </c>
      <c r="I289" s="77">
        <f>'Input-inköpta varor o tjänster'!N298</f>
        <v>0</v>
      </c>
      <c r="J289" s="77" t="str">
        <f>'Input-inköpta varor o tjänster'!O298</f>
        <v>kg CO2e/SEK</v>
      </c>
      <c r="K289" s="77">
        <f>'Input-inköpta varor o tjänster'!P298</f>
        <v>0</v>
      </c>
      <c r="L289" s="77">
        <f>'Input-inköpta varor o tjänster'!Q298</f>
        <v>0</v>
      </c>
      <c r="M289" s="78">
        <f>'Input-inköpta varor o tjänster'!R298</f>
        <v>6.3879532474494655E-2</v>
      </c>
      <c r="N289" s="78" t="str">
        <f>IF(ISNUMBER('Input-inköpta varor o tjänster'!S298),'Input-inköpta varor o tjänster'!S298,"-")</f>
        <v>-</v>
      </c>
      <c r="O289" s="78" t="str">
        <f>IF(ISNUMBER('Input-inköpta varor o tjänster'!T298),'Input-inköpta varor o tjänster'!T298,"-")</f>
        <v>-</v>
      </c>
      <c r="P289" s="78" t="str">
        <f>IF(ISNUMBER('Input-inköpta varor o tjänster'!U298),'Input-inköpta varor o tjänster'!U298,"-")</f>
        <v>-</v>
      </c>
      <c r="Q289" s="60" t="str">
        <f t="shared" si="44"/>
        <v>-</v>
      </c>
      <c r="R289" s="60" t="str">
        <f t="shared" si="44"/>
        <v>-</v>
      </c>
      <c r="S289" s="61" t="str">
        <f t="shared" si="44"/>
        <v>-</v>
      </c>
      <c r="T289" s="72" t="str">
        <f t="shared" si="43"/>
        <v>-</v>
      </c>
      <c r="U289" s="72" t="str">
        <f t="shared" si="43"/>
        <v>-</v>
      </c>
      <c r="V289" s="72" t="str">
        <f t="shared" si="43"/>
        <v>-</v>
      </c>
      <c r="W289" s="72">
        <f t="shared" si="48"/>
        <v>0</v>
      </c>
      <c r="X289" s="72" t="str">
        <f t="shared" si="45"/>
        <v>-</v>
      </c>
      <c r="Y289" s="72" t="str">
        <f t="shared" si="46"/>
        <v>-</v>
      </c>
      <c r="Z289" s="72" t="str">
        <f t="shared" si="47"/>
        <v>-</v>
      </c>
      <c r="AA289" s="72">
        <f t="shared" si="49"/>
        <v>0</v>
      </c>
      <c r="AB289" s="60" t="str">
        <f>IFERROR(INDEX('Listor_utökad spend'!D:D,MATCH(VALUE('Input-inköpta varor o tjänster'!E298),'Listor_utökad spend'!E:E,0)),0)</f>
        <v>7 Vårdrelaterad utrustning och förbrukningsvaror</v>
      </c>
      <c r="AC289" s="60" t="str">
        <f>IFERROR(INDEX('Listor_utökad spend'!F:F,MATCH(('Input-inköpta varor o tjänster'!F298),'Listor_utökad spend'!G:G,0)),AB289)</f>
        <v>7.4 Generella förbrukningsvaror</v>
      </c>
      <c r="AD289" s="60" t="str">
        <f>IFERROR(INDEX('Listor_utökad spend'!H:H,MATCH(('Input-inköpta varor o tjänster'!G298),'Listor_utökad spend'!I:I,0)),AC289)</f>
        <v>7.4.2. Kirurgiska instrument</v>
      </c>
      <c r="AE289" s="62"/>
      <c r="AF289"/>
    </row>
    <row r="290" spans="1:32" s="63" customFormat="1" ht="15.5" thickTop="1" thickBot="1">
      <c r="A290" t="str">
        <f t="shared" si="50"/>
        <v>InköpAvVarorInköptaprodukterochtjänster-utökadberäkning7.4.3Operationshandskar</v>
      </c>
      <c r="B290" t="s">
        <v>12</v>
      </c>
      <c r="C290" t="str">
        <f>'Input-inköpta varor o tjänster'!$J$11</f>
        <v>Inköpta produkter och tjänster - utökad beräkning</v>
      </c>
      <c r="D290" t="str">
        <f>'Input-inköpta varor o tjänster'!J299</f>
        <v>7.4.3 Operationshandskar</v>
      </c>
      <c r="E290" t="s">
        <v>516</v>
      </c>
      <c r="F290" s="77">
        <f>'Input-inköpta varor o tjänster'!K299</f>
        <v>0</v>
      </c>
      <c r="G290" s="77">
        <f>'Input-inköpta varor o tjänster'!L299</f>
        <v>0</v>
      </c>
      <c r="H290" s="77">
        <f>'Input-inköpta varor o tjänster'!M299</f>
        <v>0</v>
      </c>
      <c r="I290" s="77">
        <f>'Input-inköpta varor o tjänster'!N299</f>
        <v>0</v>
      </c>
      <c r="J290" s="77" t="str">
        <f>'Input-inköpta varor o tjänster'!O299</f>
        <v>kg CO2e/SEK</v>
      </c>
      <c r="K290" s="77">
        <f>'Input-inköpta varor o tjänster'!P299</f>
        <v>0</v>
      </c>
      <c r="L290" s="77">
        <f>'Input-inköpta varor o tjänster'!Q299</f>
        <v>0</v>
      </c>
      <c r="M290" s="78">
        <f>'Input-inköpta varor o tjänster'!R299</f>
        <v>5.4294702997065868E-2</v>
      </c>
      <c r="N290" s="78" t="str">
        <f>IF(ISNUMBER('Input-inköpta varor o tjänster'!S299),'Input-inköpta varor o tjänster'!S299,"-")</f>
        <v>-</v>
      </c>
      <c r="O290" s="78" t="str">
        <f>IF(ISNUMBER('Input-inköpta varor o tjänster'!T299),'Input-inköpta varor o tjänster'!T299,"-")</f>
        <v>-</v>
      </c>
      <c r="P290" s="78" t="str">
        <f>IF(ISNUMBER('Input-inköpta varor o tjänster'!U299),'Input-inköpta varor o tjänster'!U299,"-")</f>
        <v>-</v>
      </c>
      <c r="Q290" s="60" t="str">
        <f t="shared" si="44"/>
        <v>-</v>
      </c>
      <c r="R290" s="60" t="str">
        <f t="shared" si="44"/>
        <v>-</v>
      </c>
      <c r="S290" s="61" t="str">
        <f t="shared" si="44"/>
        <v>-</v>
      </c>
      <c r="T290" s="72" t="str">
        <f t="shared" si="43"/>
        <v>-</v>
      </c>
      <c r="U290" s="72" t="str">
        <f t="shared" si="43"/>
        <v>-</v>
      </c>
      <c r="V290" s="72" t="str">
        <f t="shared" si="43"/>
        <v>-</v>
      </c>
      <c r="W290" s="72">
        <f t="shared" si="48"/>
        <v>0</v>
      </c>
      <c r="X290" s="72" t="str">
        <f t="shared" si="45"/>
        <v>-</v>
      </c>
      <c r="Y290" s="72" t="str">
        <f t="shared" si="46"/>
        <v>-</v>
      </c>
      <c r="Z290" s="72" t="str">
        <f t="shared" si="47"/>
        <v>-</v>
      </c>
      <c r="AA290" s="72">
        <f t="shared" si="49"/>
        <v>0</v>
      </c>
      <c r="AB290" s="60" t="str">
        <f>IFERROR(INDEX('Listor_utökad spend'!D:D,MATCH(VALUE('Input-inköpta varor o tjänster'!E299),'Listor_utökad spend'!E:E,0)),0)</f>
        <v>7 Vårdrelaterad utrustning och förbrukningsvaror</v>
      </c>
      <c r="AC290" s="60" t="str">
        <f>IFERROR(INDEX('Listor_utökad spend'!F:F,MATCH(('Input-inköpta varor o tjänster'!F299),'Listor_utökad spend'!G:G,0)),AB290)</f>
        <v>7.4 Generella förbrukningsvaror</v>
      </c>
      <c r="AD290" s="60" t="str">
        <f>IFERROR(INDEX('Listor_utökad spend'!H:H,MATCH(('Input-inköpta varor o tjänster'!G299),'Listor_utökad spend'!I:I,0)),AC290)</f>
        <v>7.4.3. Operationshandskar</v>
      </c>
      <c r="AE290" s="62"/>
      <c r="AF290"/>
    </row>
    <row r="291" spans="1:32" s="63" customFormat="1" ht="15.5" thickTop="1" thickBot="1">
      <c r="A291" t="str">
        <f t="shared" si="50"/>
        <v>InköpAvVarorInköptaprodukterochtjänster-utökadberäkning7.4.4Undersökningshandskar</v>
      </c>
      <c r="B291" t="s">
        <v>12</v>
      </c>
      <c r="C291" t="str">
        <f>'Input-inköpta varor o tjänster'!$J$11</f>
        <v>Inköpta produkter och tjänster - utökad beräkning</v>
      </c>
      <c r="D291" t="str">
        <f>'Input-inköpta varor o tjänster'!J300</f>
        <v>7.4.4 Undersökningshandskar</v>
      </c>
      <c r="E291" t="s">
        <v>516</v>
      </c>
      <c r="F291" s="77">
        <f>'Input-inköpta varor o tjänster'!K300</f>
        <v>0</v>
      </c>
      <c r="G291" s="77">
        <f>'Input-inköpta varor o tjänster'!L300</f>
        <v>0</v>
      </c>
      <c r="H291" s="77">
        <f>'Input-inköpta varor o tjänster'!M300</f>
        <v>0</v>
      </c>
      <c r="I291" s="77">
        <f>'Input-inköpta varor o tjänster'!N300</f>
        <v>0</v>
      </c>
      <c r="J291" s="77" t="str">
        <f>'Input-inköpta varor o tjänster'!O300</f>
        <v>kg CO2e/SEK</v>
      </c>
      <c r="K291" s="77">
        <f>'Input-inköpta varor o tjänster'!P300</f>
        <v>0</v>
      </c>
      <c r="L291" s="77">
        <f>'Input-inköpta varor o tjänster'!Q300</f>
        <v>0</v>
      </c>
      <c r="M291" s="78">
        <f>'Input-inköpta varor o tjänster'!R300</f>
        <v>5.4294702997065868E-2</v>
      </c>
      <c r="N291" s="78" t="str">
        <f>IF(ISNUMBER('Input-inköpta varor o tjänster'!S300),'Input-inköpta varor o tjänster'!S300,"-")</f>
        <v>-</v>
      </c>
      <c r="O291" s="78" t="str">
        <f>IF(ISNUMBER('Input-inköpta varor o tjänster'!T300),'Input-inköpta varor o tjänster'!T300,"-")</f>
        <v>-</v>
      </c>
      <c r="P291" s="78" t="str">
        <f>IF(ISNUMBER('Input-inköpta varor o tjänster'!U300),'Input-inköpta varor o tjänster'!U300,"-")</f>
        <v>-</v>
      </c>
      <c r="Q291" s="60" t="str">
        <f t="shared" si="44"/>
        <v>-</v>
      </c>
      <c r="R291" s="60" t="str">
        <f t="shared" si="44"/>
        <v>-</v>
      </c>
      <c r="S291" s="61" t="str">
        <f t="shared" si="44"/>
        <v>-</v>
      </c>
      <c r="T291" s="72" t="str">
        <f t="shared" si="43"/>
        <v>-</v>
      </c>
      <c r="U291" s="72" t="str">
        <f t="shared" si="43"/>
        <v>-</v>
      </c>
      <c r="V291" s="72" t="str">
        <f t="shared" si="43"/>
        <v>-</v>
      </c>
      <c r="W291" s="72">
        <f t="shared" si="48"/>
        <v>0</v>
      </c>
      <c r="X291" s="72" t="str">
        <f t="shared" si="45"/>
        <v>-</v>
      </c>
      <c r="Y291" s="72" t="str">
        <f t="shared" si="46"/>
        <v>-</v>
      </c>
      <c r="Z291" s="72" t="str">
        <f t="shared" si="47"/>
        <v>-</v>
      </c>
      <c r="AA291" s="72">
        <f t="shared" si="49"/>
        <v>0</v>
      </c>
      <c r="AB291" s="60" t="str">
        <f>IFERROR(INDEX('Listor_utökad spend'!D:D,MATCH(VALUE('Input-inköpta varor o tjänster'!E300),'Listor_utökad spend'!E:E,0)),0)</f>
        <v>7 Vårdrelaterad utrustning och förbrukningsvaror</v>
      </c>
      <c r="AC291" s="60" t="str">
        <f>IFERROR(INDEX('Listor_utökad spend'!F:F,MATCH(('Input-inköpta varor o tjänster'!F300),'Listor_utökad spend'!G:G,0)),AB291)</f>
        <v>7.4 Generella förbrukningsvaror</v>
      </c>
      <c r="AD291" s="60" t="str">
        <f>IFERROR(INDEX('Listor_utökad spend'!H:H,MATCH(('Input-inköpta varor o tjänster'!G300),'Listor_utökad spend'!I:I,0)),AC291)</f>
        <v>7.4.4. Undersökningshandskar</v>
      </c>
      <c r="AE291" s="62"/>
      <c r="AF291"/>
    </row>
    <row r="292" spans="1:32" s="63" customFormat="1" ht="15.5" thickTop="1" thickBot="1">
      <c r="A292" t="str">
        <f t="shared" si="50"/>
        <v>InköpAvVarorInköptaprodukterochtjänster-utökadberäkning7.4.5Ickemedicinskapreventivmedel</v>
      </c>
      <c r="B292" t="s">
        <v>12</v>
      </c>
      <c r="C292" t="str">
        <f>'Input-inköpta varor o tjänster'!$J$11</f>
        <v>Inköpta produkter och tjänster - utökad beräkning</v>
      </c>
      <c r="D292" t="str">
        <f>'Input-inköpta varor o tjänster'!J301</f>
        <v>7.4.5 Icke medicinska preventivmedel</v>
      </c>
      <c r="E292" t="s">
        <v>516</v>
      </c>
      <c r="F292" s="77">
        <f>'Input-inköpta varor o tjänster'!K301</f>
        <v>0</v>
      </c>
      <c r="G292" s="77">
        <f>'Input-inköpta varor o tjänster'!L301</f>
        <v>0</v>
      </c>
      <c r="H292" s="77">
        <f>'Input-inköpta varor o tjänster'!M301</f>
        <v>0</v>
      </c>
      <c r="I292" s="77">
        <f>'Input-inköpta varor o tjänster'!N301</f>
        <v>0</v>
      </c>
      <c r="J292" s="77" t="str">
        <f>'Input-inköpta varor o tjänster'!O301</f>
        <v>kg CO2e/SEK</v>
      </c>
      <c r="K292" s="77">
        <f>'Input-inköpta varor o tjänster'!P301</f>
        <v>0</v>
      </c>
      <c r="L292" s="77">
        <f>'Input-inköpta varor o tjänster'!Q301</f>
        <v>0</v>
      </c>
      <c r="M292" s="78">
        <f>'Input-inköpta varor o tjänster'!R301</f>
        <v>5.4294702997065868E-2</v>
      </c>
      <c r="N292" s="78" t="str">
        <f>IF(ISNUMBER('Input-inköpta varor o tjänster'!S301),'Input-inköpta varor o tjänster'!S301,"-")</f>
        <v>-</v>
      </c>
      <c r="O292" s="78" t="str">
        <f>IF(ISNUMBER('Input-inköpta varor o tjänster'!T301),'Input-inköpta varor o tjänster'!T301,"-")</f>
        <v>-</v>
      </c>
      <c r="P292" s="78" t="str">
        <f>IF(ISNUMBER('Input-inköpta varor o tjänster'!U301),'Input-inköpta varor o tjänster'!U301,"-")</f>
        <v>-</v>
      </c>
      <c r="Q292" s="60" t="str">
        <f t="shared" si="44"/>
        <v>-</v>
      </c>
      <c r="R292" s="60" t="str">
        <f t="shared" si="44"/>
        <v>-</v>
      </c>
      <c r="S292" s="61" t="str">
        <f t="shared" si="44"/>
        <v>-</v>
      </c>
      <c r="T292" s="72" t="str">
        <f t="shared" si="43"/>
        <v>-</v>
      </c>
      <c r="U292" s="72" t="str">
        <f t="shared" si="43"/>
        <v>-</v>
      </c>
      <c r="V292" s="72" t="str">
        <f t="shared" si="43"/>
        <v>-</v>
      </c>
      <c r="W292" s="72">
        <f t="shared" si="48"/>
        <v>0</v>
      </c>
      <c r="X292" s="72" t="str">
        <f t="shared" si="45"/>
        <v>-</v>
      </c>
      <c r="Y292" s="72" t="str">
        <f t="shared" si="46"/>
        <v>-</v>
      </c>
      <c r="Z292" s="72" t="str">
        <f t="shared" si="47"/>
        <v>-</v>
      </c>
      <c r="AA292" s="72">
        <f t="shared" si="49"/>
        <v>0</v>
      </c>
      <c r="AB292" s="60" t="str">
        <f>IFERROR(INDEX('Listor_utökad spend'!D:D,MATCH(VALUE('Input-inköpta varor o tjänster'!E301),'Listor_utökad spend'!E:E,0)),0)</f>
        <v>7 Vårdrelaterad utrustning och förbrukningsvaror</v>
      </c>
      <c r="AC292" s="60" t="str">
        <f>IFERROR(INDEX('Listor_utökad spend'!F:F,MATCH(('Input-inköpta varor o tjänster'!F301),'Listor_utökad spend'!G:G,0)),AB292)</f>
        <v>7.4 Generella förbrukningsvaror</v>
      </c>
      <c r="AD292" s="60" t="str">
        <f>IFERROR(INDEX('Listor_utökad spend'!H:H,MATCH(('Input-inköpta varor o tjänster'!G301),'Listor_utökad spend'!I:I,0)),AC292)</f>
        <v>7.4.5. Icke medicinska preventivmedel</v>
      </c>
      <c r="AE292" s="62"/>
      <c r="AF292"/>
    </row>
    <row r="293" spans="1:32" s="63" customFormat="1" ht="15.5" thickTop="1" thickBot="1">
      <c r="A293" t="str">
        <f t="shared" si="50"/>
        <v>InköpAvVarorInköptaprodukterochtjänster-utökadberäkning7.4.6Sjukvårdskemikalier</v>
      </c>
      <c r="B293" t="s">
        <v>12</v>
      </c>
      <c r="C293" t="str">
        <f>'Input-inköpta varor o tjänster'!$J$11</f>
        <v>Inköpta produkter och tjänster - utökad beräkning</v>
      </c>
      <c r="D293" t="str">
        <f>'Input-inköpta varor o tjänster'!J302</f>
        <v>7.4.6 Sjukvårdskemikalier</v>
      </c>
      <c r="E293" t="s">
        <v>516</v>
      </c>
      <c r="F293" s="77">
        <f>'Input-inköpta varor o tjänster'!K302</f>
        <v>0</v>
      </c>
      <c r="G293" s="77">
        <f>'Input-inköpta varor o tjänster'!L302</f>
        <v>0</v>
      </c>
      <c r="H293" s="77">
        <f>'Input-inköpta varor o tjänster'!M302</f>
        <v>0</v>
      </c>
      <c r="I293" s="77">
        <f>'Input-inköpta varor o tjänster'!N302</f>
        <v>0</v>
      </c>
      <c r="J293" s="77" t="str">
        <f>'Input-inköpta varor o tjänster'!O302</f>
        <v>kg CO2e/SEK</v>
      </c>
      <c r="K293" s="77">
        <f>'Input-inköpta varor o tjänster'!P302</f>
        <v>0</v>
      </c>
      <c r="L293" s="77">
        <f>'Input-inköpta varor o tjänster'!Q302</f>
        <v>0</v>
      </c>
      <c r="M293" s="78">
        <f>'Input-inköpta varor o tjänster'!R302</f>
        <v>8.281983549762631E-3</v>
      </c>
      <c r="N293" s="78" t="str">
        <f>IF(ISNUMBER('Input-inköpta varor o tjänster'!S302),'Input-inköpta varor o tjänster'!S302,"-")</f>
        <v>-</v>
      </c>
      <c r="O293" s="78" t="str">
        <f>IF(ISNUMBER('Input-inköpta varor o tjänster'!T302),'Input-inköpta varor o tjänster'!T302,"-")</f>
        <v>-</v>
      </c>
      <c r="P293" s="78" t="str">
        <f>IF(ISNUMBER('Input-inköpta varor o tjänster'!U302),'Input-inköpta varor o tjänster'!U302,"-")</f>
        <v>-</v>
      </c>
      <c r="Q293" s="60" t="str">
        <f t="shared" si="44"/>
        <v>-</v>
      </c>
      <c r="R293" s="60" t="str">
        <f t="shared" si="44"/>
        <v>-</v>
      </c>
      <c r="S293" s="61" t="str">
        <f t="shared" si="44"/>
        <v>-</v>
      </c>
      <c r="T293" s="72" t="str">
        <f t="shared" si="43"/>
        <v>-</v>
      </c>
      <c r="U293" s="72" t="str">
        <f t="shared" si="43"/>
        <v>-</v>
      </c>
      <c r="V293" s="72" t="str">
        <f t="shared" si="43"/>
        <v>-</v>
      </c>
      <c r="W293" s="72">
        <f t="shared" si="48"/>
        <v>0</v>
      </c>
      <c r="X293" s="72" t="str">
        <f t="shared" si="45"/>
        <v>-</v>
      </c>
      <c r="Y293" s="72" t="str">
        <f t="shared" si="46"/>
        <v>-</v>
      </c>
      <c r="Z293" s="72" t="str">
        <f t="shared" si="47"/>
        <v>-</v>
      </c>
      <c r="AA293" s="72">
        <f t="shared" si="49"/>
        <v>0</v>
      </c>
      <c r="AB293" s="60" t="str">
        <f>IFERROR(INDEX('Listor_utökad spend'!D:D,MATCH(VALUE('Input-inköpta varor o tjänster'!E302),'Listor_utökad spend'!E:E,0)),0)</f>
        <v>7 Vårdrelaterad utrustning och förbrukningsvaror</v>
      </c>
      <c r="AC293" s="60" t="str">
        <f>IFERROR(INDEX('Listor_utökad spend'!F:F,MATCH(('Input-inköpta varor o tjänster'!F302),'Listor_utökad spend'!G:G,0)),AB293)</f>
        <v>7.4 Generella förbrukningsvaror</v>
      </c>
      <c r="AD293" s="60" t="str">
        <f>IFERROR(INDEX('Listor_utökad spend'!H:H,MATCH(('Input-inköpta varor o tjänster'!G302),'Listor_utökad spend'!I:I,0)),AC293)</f>
        <v>7.4.6. Sjukvårdskemikalier</v>
      </c>
      <c r="AE293" s="62"/>
      <c r="AF293"/>
    </row>
    <row r="294" spans="1:32" s="63" customFormat="1" ht="15.5" thickTop="1" thickBot="1">
      <c r="A294" t="str">
        <f t="shared" si="50"/>
        <v>InköpAvVarorInköptaprodukterochtjänster-utökadberäkning7.4.7Övnings-ochsimuleringsutrustning</v>
      </c>
      <c r="B294" t="s">
        <v>12</v>
      </c>
      <c r="C294" t="str">
        <f>'Input-inköpta varor o tjänster'!$J$11</f>
        <v>Inköpta produkter och tjänster - utökad beräkning</v>
      </c>
      <c r="D294" t="str">
        <f>'Input-inköpta varor o tjänster'!J303</f>
        <v>7.4.7 Övnings- och simuleringsutrustning</v>
      </c>
      <c r="E294" t="s">
        <v>516</v>
      </c>
      <c r="F294" s="77">
        <f>'Input-inköpta varor o tjänster'!K303</f>
        <v>0</v>
      </c>
      <c r="G294" s="77">
        <f>'Input-inköpta varor o tjänster'!L303</f>
        <v>0</v>
      </c>
      <c r="H294" s="77">
        <f>'Input-inköpta varor o tjänster'!M303</f>
        <v>0</v>
      </c>
      <c r="I294" s="77">
        <f>'Input-inköpta varor o tjänster'!N303</f>
        <v>0</v>
      </c>
      <c r="J294" s="77" t="str">
        <f>'Input-inköpta varor o tjänster'!O303</f>
        <v>kg CO2e/SEK</v>
      </c>
      <c r="K294" s="77">
        <f>'Input-inköpta varor o tjänster'!P303</f>
        <v>0</v>
      </c>
      <c r="L294" s="77">
        <f>'Input-inköpta varor o tjänster'!Q303</f>
        <v>0</v>
      </c>
      <c r="M294" s="78">
        <f>'Input-inköpta varor o tjänster'!R303</f>
        <v>5.4294702997065868E-2</v>
      </c>
      <c r="N294" s="78" t="str">
        <f>IF(ISNUMBER('Input-inköpta varor o tjänster'!S303),'Input-inköpta varor o tjänster'!S303,"-")</f>
        <v>-</v>
      </c>
      <c r="O294" s="78" t="str">
        <f>IF(ISNUMBER('Input-inköpta varor o tjänster'!T303),'Input-inköpta varor o tjänster'!T303,"-")</f>
        <v>-</v>
      </c>
      <c r="P294" s="78" t="str">
        <f>IF(ISNUMBER('Input-inköpta varor o tjänster'!U303),'Input-inköpta varor o tjänster'!U303,"-")</f>
        <v>-</v>
      </c>
      <c r="Q294" s="60" t="str">
        <f t="shared" si="44"/>
        <v>-</v>
      </c>
      <c r="R294" s="60" t="str">
        <f t="shared" si="44"/>
        <v>-</v>
      </c>
      <c r="S294" s="61" t="str">
        <f t="shared" si="44"/>
        <v>-</v>
      </c>
      <c r="T294" s="72" t="str">
        <f t="shared" si="43"/>
        <v>-</v>
      </c>
      <c r="U294" s="72" t="str">
        <f t="shared" si="43"/>
        <v>-</v>
      </c>
      <c r="V294" s="72" t="str">
        <f t="shared" si="43"/>
        <v>-</v>
      </c>
      <c r="W294" s="72">
        <f t="shared" si="48"/>
        <v>0</v>
      </c>
      <c r="X294" s="72" t="str">
        <f t="shared" si="45"/>
        <v>-</v>
      </c>
      <c r="Y294" s="72" t="str">
        <f t="shared" si="46"/>
        <v>-</v>
      </c>
      <c r="Z294" s="72" t="str">
        <f t="shared" si="47"/>
        <v>-</v>
      </c>
      <c r="AA294" s="72">
        <f t="shared" si="49"/>
        <v>0</v>
      </c>
      <c r="AB294" s="60" t="str">
        <f>IFERROR(INDEX('Listor_utökad spend'!D:D,MATCH(VALUE('Input-inköpta varor o tjänster'!E303),'Listor_utökad spend'!E:E,0)),0)</f>
        <v>7 Vårdrelaterad utrustning och förbrukningsvaror</v>
      </c>
      <c r="AC294" s="60" t="str">
        <f>IFERROR(INDEX('Listor_utökad spend'!F:F,MATCH(('Input-inköpta varor o tjänster'!F303),'Listor_utökad spend'!G:G,0)),AB294)</f>
        <v>7.4 Generella förbrukningsvaror</v>
      </c>
      <c r="AD294" s="60" t="str">
        <f>IFERROR(INDEX('Listor_utökad spend'!H:H,MATCH(('Input-inköpta varor o tjänster'!G303),'Listor_utökad spend'!I:I,0)),AC294)</f>
        <v>7.4.7. Övnings- och simuleringsutrustning</v>
      </c>
      <c r="AE294" s="62"/>
      <c r="AF294"/>
    </row>
    <row r="295" spans="1:32" s="63" customFormat="1" ht="15.5" thickTop="1" thickBot="1">
      <c r="A295" t="str">
        <f t="shared" si="50"/>
        <v>InköpAvVarorInköptaprodukterochtjänster-utökadberäkning7.4.99Övrigagenerellaförbrukningsvaror</v>
      </c>
      <c r="B295" t="s">
        <v>12</v>
      </c>
      <c r="C295" t="str">
        <f>'Input-inköpta varor o tjänster'!$J$11</f>
        <v>Inköpta produkter och tjänster - utökad beräkning</v>
      </c>
      <c r="D295" t="str">
        <f>'Input-inköpta varor o tjänster'!J304</f>
        <v>7.4.99 Övriga generella förbrukningsvaror</v>
      </c>
      <c r="E295" t="s">
        <v>516</v>
      </c>
      <c r="F295" s="77">
        <f>'Input-inköpta varor o tjänster'!K304</f>
        <v>0</v>
      </c>
      <c r="G295" s="77">
        <f>'Input-inköpta varor o tjänster'!L304</f>
        <v>0</v>
      </c>
      <c r="H295" s="77">
        <f>'Input-inköpta varor o tjänster'!M304</f>
        <v>0</v>
      </c>
      <c r="I295" s="77">
        <f>'Input-inköpta varor o tjänster'!N304</f>
        <v>0</v>
      </c>
      <c r="J295" s="77" t="str">
        <f>'Input-inköpta varor o tjänster'!O304</f>
        <v>kg CO2e/SEK</v>
      </c>
      <c r="K295" s="77">
        <f>'Input-inköpta varor o tjänster'!P304</f>
        <v>0</v>
      </c>
      <c r="L295" s="77">
        <f>'Input-inköpta varor o tjänster'!Q304</f>
        <v>0</v>
      </c>
      <c r="M295" s="78">
        <f>'Input-inköpta varor o tjänster'!R304</f>
        <v>5.4294702997065868E-2</v>
      </c>
      <c r="N295" s="78" t="str">
        <f>IF(ISNUMBER('Input-inköpta varor o tjänster'!S304),'Input-inköpta varor o tjänster'!S304,"-")</f>
        <v>-</v>
      </c>
      <c r="O295" s="78" t="str">
        <f>IF(ISNUMBER('Input-inköpta varor o tjänster'!T304),'Input-inköpta varor o tjänster'!T304,"-")</f>
        <v>-</v>
      </c>
      <c r="P295" s="78" t="str">
        <f>IF(ISNUMBER('Input-inköpta varor o tjänster'!U304),'Input-inköpta varor o tjänster'!U304,"-")</f>
        <v>-</v>
      </c>
      <c r="Q295" s="60" t="str">
        <f t="shared" si="44"/>
        <v>-</v>
      </c>
      <c r="R295" s="60" t="str">
        <f t="shared" si="44"/>
        <v>-</v>
      </c>
      <c r="S295" s="61" t="str">
        <f t="shared" si="44"/>
        <v>-</v>
      </c>
      <c r="T295" s="72" t="str">
        <f t="shared" si="43"/>
        <v>-</v>
      </c>
      <c r="U295" s="72" t="str">
        <f t="shared" si="43"/>
        <v>-</v>
      </c>
      <c r="V295" s="72" t="str">
        <f t="shared" si="43"/>
        <v>-</v>
      </c>
      <c r="W295" s="72">
        <f t="shared" si="48"/>
        <v>0</v>
      </c>
      <c r="X295" s="72" t="str">
        <f t="shared" si="45"/>
        <v>-</v>
      </c>
      <c r="Y295" s="72" t="str">
        <f t="shared" si="46"/>
        <v>-</v>
      </c>
      <c r="Z295" s="72" t="str">
        <f t="shared" si="47"/>
        <v>-</v>
      </c>
      <c r="AA295" s="72">
        <f t="shared" si="49"/>
        <v>0</v>
      </c>
      <c r="AB295" s="60" t="str">
        <f>IFERROR(INDEX('Listor_utökad spend'!D:D,MATCH(VALUE('Input-inköpta varor o tjänster'!E304),'Listor_utökad spend'!E:E,0)),0)</f>
        <v>7 Vårdrelaterad utrustning och förbrukningsvaror</v>
      </c>
      <c r="AC295" s="60" t="str">
        <f>IFERROR(INDEX('Listor_utökad spend'!F:F,MATCH(('Input-inköpta varor o tjänster'!F304),'Listor_utökad spend'!G:G,0)),AB295)</f>
        <v>7.4 Generella förbrukningsvaror</v>
      </c>
      <c r="AD295" s="60" t="str">
        <f>IFERROR(INDEX('Listor_utökad spend'!H:H,MATCH(('Input-inköpta varor o tjänster'!G304),'Listor_utökad spend'!I:I,0)),AC295)</f>
        <v>7.4.99. Övriga generella förbrukningsvaror</v>
      </c>
      <c r="AE295" s="62"/>
      <c r="AF295"/>
    </row>
    <row r="296" spans="1:32" s="63" customFormat="1" ht="15.5" thickTop="1" thickBot="1">
      <c r="A296" t="str">
        <f t="shared" si="50"/>
        <v>InköpAvVarorInköptaprodukterochtjänster-utökadberäkning7.5Inkontinensochstomi</v>
      </c>
      <c r="B296" t="s">
        <v>12</v>
      </c>
      <c r="C296" t="str">
        <f>'Input-inköpta varor o tjänster'!$J$11</f>
        <v>Inköpta produkter och tjänster - utökad beräkning</v>
      </c>
      <c r="D296" t="str">
        <f>'Input-inköpta varor o tjänster'!J305</f>
        <v>7.5 Inkontinens och stomi</v>
      </c>
      <c r="E296" t="s">
        <v>516</v>
      </c>
      <c r="F296" s="77">
        <f>'Input-inköpta varor o tjänster'!K305</f>
        <v>0</v>
      </c>
      <c r="G296" s="77">
        <f>'Input-inköpta varor o tjänster'!L305</f>
        <v>0</v>
      </c>
      <c r="H296" s="77">
        <f>'Input-inköpta varor o tjänster'!M305</f>
        <v>0</v>
      </c>
      <c r="I296" s="77">
        <f>'Input-inköpta varor o tjänster'!N305</f>
        <v>0</v>
      </c>
      <c r="J296" s="77" t="str">
        <f>'Input-inköpta varor o tjänster'!O305</f>
        <v>kg CO2e/SEK</v>
      </c>
      <c r="K296" s="77">
        <f>'Input-inköpta varor o tjänster'!P305</f>
        <v>0</v>
      </c>
      <c r="L296" s="77">
        <f>'Input-inköpta varor o tjänster'!Q305</f>
        <v>0</v>
      </c>
      <c r="M296" s="78">
        <f>'Input-inköpta varor o tjänster'!R305</f>
        <v>4.9003989047890377E-2</v>
      </c>
      <c r="N296" s="78" t="str">
        <f>IF(ISNUMBER('Input-inköpta varor o tjänster'!S305),'Input-inköpta varor o tjänster'!S305,"-")</f>
        <v>-</v>
      </c>
      <c r="O296" s="78" t="str">
        <f>IF(ISNUMBER('Input-inköpta varor o tjänster'!T305),'Input-inköpta varor o tjänster'!T305,"-")</f>
        <v>-</v>
      </c>
      <c r="P296" s="78" t="str">
        <f>IF(ISNUMBER('Input-inköpta varor o tjänster'!U305),'Input-inköpta varor o tjänster'!U305,"-")</f>
        <v>-</v>
      </c>
      <c r="Q296" s="60" t="str">
        <f t="shared" si="44"/>
        <v>-</v>
      </c>
      <c r="R296" s="60" t="str">
        <f t="shared" si="44"/>
        <v>-</v>
      </c>
      <c r="S296" s="61" t="str">
        <f t="shared" si="44"/>
        <v>-</v>
      </c>
      <c r="T296" s="72" t="str">
        <f t="shared" si="43"/>
        <v>-</v>
      </c>
      <c r="U296" s="72" t="str">
        <f t="shared" si="43"/>
        <v>-</v>
      </c>
      <c r="V296" s="72" t="str">
        <f t="shared" si="43"/>
        <v>-</v>
      </c>
      <c r="W296" s="72">
        <f t="shared" si="48"/>
        <v>0</v>
      </c>
      <c r="X296" s="72" t="str">
        <f t="shared" si="45"/>
        <v>-</v>
      </c>
      <c r="Y296" s="72" t="str">
        <f t="shared" si="46"/>
        <v>-</v>
      </c>
      <c r="Z296" s="72" t="str">
        <f t="shared" si="47"/>
        <v>-</v>
      </c>
      <c r="AA296" s="72">
        <f t="shared" si="49"/>
        <v>0</v>
      </c>
      <c r="AB296" s="60" t="str">
        <f>IFERROR(INDEX('Listor_utökad spend'!D:D,MATCH(VALUE('Input-inköpta varor o tjänster'!E305),'Listor_utökad spend'!E:E,0)),0)</f>
        <v>7 Vårdrelaterad utrustning och förbrukningsvaror</v>
      </c>
      <c r="AC296" s="60" t="str">
        <f>IFERROR(INDEX('Listor_utökad spend'!F:F,MATCH(('Input-inköpta varor o tjänster'!F305),'Listor_utökad spend'!G:G,0)),AB296)</f>
        <v>7.5 Inkontinens och stomi</v>
      </c>
      <c r="AD296" s="60" t="str">
        <f>IFERROR(INDEX('Listor_utökad spend'!H:H,MATCH(('Input-inköpta varor o tjänster'!G305),'Listor_utökad spend'!I:I,0)),AC296)</f>
        <v>7.5 Inkontinens och stomi</v>
      </c>
      <c r="AE296" s="62"/>
      <c r="AF296"/>
    </row>
    <row r="297" spans="1:32" s="63" customFormat="1" ht="15.5" thickTop="1" thickBot="1">
      <c r="A297" t="str">
        <f t="shared" si="50"/>
        <v>InköpAvVarorInköptaprodukterochtjänster-utökadberäkning7.5.1Inkontinens</v>
      </c>
      <c r="B297" t="s">
        <v>12</v>
      </c>
      <c r="C297" t="str">
        <f>'Input-inköpta varor o tjänster'!$J$11</f>
        <v>Inköpta produkter och tjänster - utökad beräkning</v>
      </c>
      <c r="D297" t="str">
        <f>'Input-inköpta varor o tjänster'!J306</f>
        <v>7.5.1 Inkontinens</v>
      </c>
      <c r="E297" t="s">
        <v>516</v>
      </c>
      <c r="F297" s="77">
        <f>'Input-inköpta varor o tjänster'!K306</f>
        <v>0</v>
      </c>
      <c r="G297" s="77">
        <f>'Input-inköpta varor o tjänster'!L306</f>
        <v>0</v>
      </c>
      <c r="H297" s="77">
        <f>'Input-inköpta varor o tjänster'!M306</f>
        <v>0</v>
      </c>
      <c r="I297" s="77">
        <f>'Input-inköpta varor o tjänster'!N306</f>
        <v>0</v>
      </c>
      <c r="J297" s="77" t="str">
        <f>'Input-inköpta varor o tjänster'!O306</f>
        <v>kg CO2e/SEK</v>
      </c>
      <c r="K297" s="77">
        <f>'Input-inköpta varor o tjänster'!P306</f>
        <v>0</v>
      </c>
      <c r="L297" s="77">
        <f>'Input-inköpta varor o tjänster'!Q306</f>
        <v>0</v>
      </c>
      <c r="M297" s="78">
        <f>'Input-inköpta varor o tjänster'!R306</f>
        <v>4.3713275098714886E-2</v>
      </c>
      <c r="N297" s="78" t="str">
        <f>IF(ISNUMBER('Input-inköpta varor o tjänster'!S306),'Input-inköpta varor o tjänster'!S306,"-")</f>
        <v>-</v>
      </c>
      <c r="O297" s="78" t="str">
        <f>IF(ISNUMBER('Input-inköpta varor o tjänster'!T306),'Input-inköpta varor o tjänster'!T306,"-")</f>
        <v>-</v>
      </c>
      <c r="P297" s="78" t="str">
        <f>IF(ISNUMBER('Input-inköpta varor o tjänster'!U306),'Input-inköpta varor o tjänster'!U306,"-")</f>
        <v>-</v>
      </c>
      <c r="Q297" s="60" t="str">
        <f t="shared" si="44"/>
        <v>-</v>
      </c>
      <c r="R297" s="60" t="str">
        <f t="shared" si="44"/>
        <v>-</v>
      </c>
      <c r="S297" s="61" t="str">
        <f t="shared" si="44"/>
        <v>-</v>
      </c>
      <c r="T297" s="72" t="str">
        <f t="shared" si="43"/>
        <v>-</v>
      </c>
      <c r="U297" s="72" t="str">
        <f t="shared" si="43"/>
        <v>-</v>
      </c>
      <c r="V297" s="72" t="str">
        <f t="shared" si="43"/>
        <v>-</v>
      </c>
      <c r="W297" s="72">
        <f t="shared" si="48"/>
        <v>0</v>
      </c>
      <c r="X297" s="72" t="str">
        <f t="shared" si="45"/>
        <v>-</v>
      </c>
      <c r="Y297" s="72" t="str">
        <f t="shared" si="46"/>
        <v>-</v>
      </c>
      <c r="Z297" s="72" t="str">
        <f t="shared" si="47"/>
        <v>-</v>
      </c>
      <c r="AA297" s="72">
        <f t="shared" si="49"/>
        <v>0</v>
      </c>
      <c r="AB297" s="60" t="str">
        <f>IFERROR(INDEX('Listor_utökad spend'!D:D,MATCH(VALUE('Input-inköpta varor o tjänster'!E306),'Listor_utökad spend'!E:E,0)),0)</f>
        <v>7 Vårdrelaterad utrustning och förbrukningsvaror</v>
      </c>
      <c r="AC297" s="60" t="str">
        <f>IFERROR(INDEX('Listor_utökad spend'!F:F,MATCH(('Input-inköpta varor o tjänster'!F306),'Listor_utökad spend'!G:G,0)),AB297)</f>
        <v>7.5 Inkontinens och stomi</v>
      </c>
      <c r="AD297" s="60" t="str">
        <f>IFERROR(INDEX('Listor_utökad spend'!H:H,MATCH(('Input-inköpta varor o tjänster'!G306),'Listor_utökad spend'!I:I,0)),AC297)</f>
        <v>7.5.1. Inkontinens</v>
      </c>
      <c r="AE297" s="62"/>
      <c r="AF297"/>
    </row>
    <row r="298" spans="1:32" s="63" customFormat="1" ht="15.5" thickTop="1" thickBot="1">
      <c r="A298" t="str">
        <f t="shared" si="50"/>
        <v>InköpAvVarorInköptaprodukterochtjänster-utökadberäkning7.5.2Stomi</v>
      </c>
      <c r="B298" t="s">
        <v>12</v>
      </c>
      <c r="C298" t="str">
        <f>'Input-inköpta varor o tjänster'!$J$11</f>
        <v>Inköpta produkter och tjänster - utökad beräkning</v>
      </c>
      <c r="D298" t="str">
        <f>'Input-inköpta varor o tjänster'!J307</f>
        <v>7.5.2 Stomi</v>
      </c>
      <c r="E298" t="s">
        <v>516</v>
      </c>
      <c r="F298" s="77">
        <f>'Input-inköpta varor o tjänster'!K307</f>
        <v>0</v>
      </c>
      <c r="G298" s="77">
        <f>'Input-inköpta varor o tjänster'!L307</f>
        <v>0</v>
      </c>
      <c r="H298" s="77">
        <f>'Input-inköpta varor o tjänster'!M307</f>
        <v>0</v>
      </c>
      <c r="I298" s="77">
        <f>'Input-inköpta varor o tjänster'!N307</f>
        <v>0</v>
      </c>
      <c r="J298" s="77" t="str">
        <f>'Input-inköpta varor o tjänster'!O307</f>
        <v>kg CO2e/SEK</v>
      </c>
      <c r="K298" s="77">
        <f>'Input-inköpta varor o tjänster'!P307</f>
        <v>0</v>
      </c>
      <c r="L298" s="77">
        <f>'Input-inköpta varor o tjänster'!Q307</f>
        <v>0</v>
      </c>
      <c r="M298" s="78">
        <f>'Input-inköpta varor o tjänster'!R307</f>
        <v>5.4294702997065868E-2</v>
      </c>
      <c r="N298" s="78" t="str">
        <f>IF(ISNUMBER('Input-inköpta varor o tjänster'!S307),'Input-inköpta varor o tjänster'!S307,"-")</f>
        <v>-</v>
      </c>
      <c r="O298" s="78" t="str">
        <f>IF(ISNUMBER('Input-inköpta varor o tjänster'!T307),'Input-inköpta varor o tjänster'!T307,"-")</f>
        <v>-</v>
      </c>
      <c r="P298" s="78" t="str">
        <f>IF(ISNUMBER('Input-inköpta varor o tjänster'!U307),'Input-inköpta varor o tjänster'!U307,"-")</f>
        <v>-</v>
      </c>
      <c r="Q298" s="60" t="str">
        <f t="shared" si="44"/>
        <v>-</v>
      </c>
      <c r="R298" s="60" t="str">
        <f t="shared" si="44"/>
        <v>-</v>
      </c>
      <c r="S298" s="61" t="str">
        <f t="shared" si="44"/>
        <v>-</v>
      </c>
      <c r="T298" s="72" t="str">
        <f t="shared" si="43"/>
        <v>-</v>
      </c>
      <c r="U298" s="72" t="str">
        <f t="shared" si="43"/>
        <v>-</v>
      </c>
      <c r="V298" s="72" t="str">
        <f t="shared" si="43"/>
        <v>-</v>
      </c>
      <c r="W298" s="72">
        <f t="shared" si="48"/>
        <v>0</v>
      </c>
      <c r="X298" s="72" t="str">
        <f t="shared" si="45"/>
        <v>-</v>
      </c>
      <c r="Y298" s="72" t="str">
        <f t="shared" si="46"/>
        <v>-</v>
      </c>
      <c r="Z298" s="72" t="str">
        <f t="shared" si="47"/>
        <v>-</v>
      </c>
      <c r="AA298" s="72">
        <f t="shared" si="49"/>
        <v>0</v>
      </c>
      <c r="AB298" s="60" t="str">
        <f>IFERROR(INDEX('Listor_utökad spend'!D:D,MATCH(VALUE('Input-inköpta varor o tjänster'!E307),'Listor_utökad spend'!E:E,0)),0)</f>
        <v>7 Vårdrelaterad utrustning och förbrukningsvaror</v>
      </c>
      <c r="AC298" s="60" t="str">
        <f>IFERROR(INDEX('Listor_utökad spend'!F:F,MATCH(('Input-inköpta varor o tjänster'!F307),'Listor_utökad spend'!G:G,0)),AB298)</f>
        <v>7.5 Inkontinens och stomi</v>
      </c>
      <c r="AD298" s="60" t="str">
        <f>IFERROR(INDEX('Listor_utökad spend'!H:H,MATCH(('Input-inköpta varor o tjänster'!G307),'Listor_utökad spend'!I:I,0)),AC298)</f>
        <v>7.5.2. Stomi</v>
      </c>
      <c r="AE298" s="62"/>
      <c r="AF298"/>
    </row>
    <row r="299" spans="1:32" s="63" customFormat="1" ht="15.5" thickTop="1" thickBot="1">
      <c r="A299" t="str">
        <f t="shared" si="50"/>
        <v>InköpAvVarorInköptaprodukterochtjänster-utökadberäkning7.6Nutrition</v>
      </c>
      <c r="B299" t="s">
        <v>12</v>
      </c>
      <c r="C299" t="str">
        <f>'Input-inköpta varor o tjänster'!$J$11</f>
        <v>Inköpta produkter och tjänster - utökad beräkning</v>
      </c>
      <c r="D299" t="str">
        <f>'Input-inköpta varor o tjänster'!J308</f>
        <v>7.6 Nutrition</v>
      </c>
      <c r="E299" t="s">
        <v>516</v>
      </c>
      <c r="F299" s="77">
        <f>'Input-inköpta varor o tjänster'!K308</f>
        <v>0</v>
      </c>
      <c r="G299" s="77">
        <f>'Input-inköpta varor o tjänster'!L308</f>
        <v>0</v>
      </c>
      <c r="H299" s="77">
        <f>'Input-inköpta varor o tjänster'!M308</f>
        <v>0</v>
      </c>
      <c r="I299" s="77">
        <f>'Input-inköpta varor o tjänster'!N308</f>
        <v>0</v>
      </c>
      <c r="J299" s="77" t="str">
        <f>'Input-inköpta varor o tjänster'!O308</f>
        <v>kg CO2e/SEK</v>
      </c>
      <c r="K299" s="77">
        <f>'Input-inköpta varor o tjänster'!P308</f>
        <v>0</v>
      </c>
      <c r="L299" s="77">
        <f>'Input-inköpta varor o tjänster'!Q308</f>
        <v>0</v>
      </c>
      <c r="M299" s="78">
        <f>'Input-inköpta varor o tjänster'!R308</f>
        <v>3.0665677451695936E-2</v>
      </c>
      <c r="N299" s="78" t="str">
        <f>IF(ISNUMBER('Input-inköpta varor o tjänster'!S308),'Input-inköpta varor o tjänster'!S308,"-")</f>
        <v>-</v>
      </c>
      <c r="O299" s="78" t="str">
        <f>IF(ISNUMBER('Input-inköpta varor o tjänster'!T308),'Input-inköpta varor o tjänster'!T308,"-")</f>
        <v>-</v>
      </c>
      <c r="P299" s="78" t="str">
        <f>IF(ISNUMBER('Input-inköpta varor o tjänster'!U308),'Input-inköpta varor o tjänster'!U308,"-")</f>
        <v>-</v>
      </c>
      <c r="Q299" s="60" t="str">
        <f t="shared" si="44"/>
        <v>-</v>
      </c>
      <c r="R299" s="60" t="str">
        <f t="shared" si="44"/>
        <v>-</v>
      </c>
      <c r="S299" s="61" t="str">
        <f t="shared" si="44"/>
        <v>-</v>
      </c>
      <c r="T299" s="72" t="str">
        <f t="shared" si="43"/>
        <v>-</v>
      </c>
      <c r="U299" s="72" t="str">
        <f t="shared" si="43"/>
        <v>-</v>
      </c>
      <c r="V299" s="72" t="str">
        <f t="shared" si="43"/>
        <v>-</v>
      </c>
      <c r="W299" s="72">
        <f t="shared" si="48"/>
        <v>0</v>
      </c>
      <c r="X299" s="72" t="str">
        <f t="shared" si="45"/>
        <v>-</v>
      </c>
      <c r="Y299" s="72" t="str">
        <f t="shared" si="46"/>
        <v>-</v>
      </c>
      <c r="Z299" s="72" t="str">
        <f t="shared" si="47"/>
        <v>-</v>
      </c>
      <c r="AA299" s="72">
        <f t="shared" si="49"/>
        <v>0</v>
      </c>
      <c r="AB299" s="60" t="str">
        <f>IFERROR(INDEX('Listor_utökad spend'!D:D,MATCH(VALUE('Input-inköpta varor o tjänster'!E308),'Listor_utökad spend'!E:E,0)),0)</f>
        <v>7 Vårdrelaterad utrustning och förbrukningsvaror</v>
      </c>
      <c r="AC299" s="60" t="str">
        <f>IFERROR(INDEX('Listor_utökad spend'!F:F,MATCH(('Input-inköpta varor o tjänster'!F308),'Listor_utökad spend'!G:G,0)),AB299)</f>
        <v>7.6 Nutrition</v>
      </c>
      <c r="AD299" s="60" t="str">
        <f>IFERROR(INDEX('Listor_utökad spend'!H:H,MATCH(('Input-inköpta varor o tjänster'!G308),'Listor_utökad spend'!I:I,0)),AC299)</f>
        <v>7.6 Nutrition</v>
      </c>
      <c r="AE299" s="62"/>
      <c r="AF299"/>
    </row>
    <row r="300" spans="1:32" s="63" customFormat="1" ht="15.5" thickTop="1" thickBot="1">
      <c r="A300" t="str">
        <f t="shared" si="50"/>
        <v>InköpAvVarorInköptaprodukterochtjänster-utökadberäkning7.6.1Nutritionspumparmedtillhörandeförbrukning</v>
      </c>
      <c r="B300" t="s">
        <v>12</v>
      </c>
      <c r="C300" t="str">
        <f>'Input-inköpta varor o tjänster'!$J$11</f>
        <v>Inköpta produkter och tjänster - utökad beräkning</v>
      </c>
      <c r="D300" t="str">
        <f>'Input-inköpta varor o tjänster'!J309</f>
        <v>7.6.1 Nutritionspumpar med tillhörande förbrukning</v>
      </c>
      <c r="E300" t="s">
        <v>516</v>
      </c>
      <c r="F300" s="77">
        <f>'Input-inköpta varor o tjänster'!K309</f>
        <v>0</v>
      </c>
      <c r="G300" s="77">
        <f>'Input-inköpta varor o tjänster'!L309</f>
        <v>0</v>
      </c>
      <c r="H300" s="77">
        <f>'Input-inköpta varor o tjänster'!M309</f>
        <v>0</v>
      </c>
      <c r="I300" s="77">
        <f>'Input-inköpta varor o tjänster'!N309</f>
        <v>0</v>
      </c>
      <c r="J300" s="77" t="str">
        <f>'Input-inköpta varor o tjänster'!O309</f>
        <v>kg CO2e/SEK</v>
      </c>
      <c r="K300" s="77">
        <f>'Input-inköpta varor o tjänster'!P309</f>
        <v>0</v>
      </c>
      <c r="L300" s="77">
        <f>'Input-inköpta varor o tjänster'!Q309</f>
        <v>0</v>
      </c>
      <c r="M300" s="78">
        <f>'Input-inköpta varor o tjänster'!R309</f>
        <v>4.1878355732969323E-2</v>
      </c>
      <c r="N300" s="78" t="str">
        <f>IF(ISNUMBER('Input-inköpta varor o tjänster'!S309),'Input-inköpta varor o tjänster'!S309,"-")</f>
        <v>-</v>
      </c>
      <c r="O300" s="78" t="str">
        <f>IF(ISNUMBER('Input-inköpta varor o tjänster'!T309),'Input-inköpta varor o tjänster'!T309,"-")</f>
        <v>-</v>
      </c>
      <c r="P300" s="78" t="str">
        <f>IF(ISNUMBER('Input-inköpta varor o tjänster'!U309),'Input-inköpta varor o tjänster'!U309,"-")</f>
        <v>-</v>
      </c>
      <c r="Q300" s="60" t="str">
        <f t="shared" si="44"/>
        <v>-</v>
      </c>
      <c r="R300" s="60" t="str">
        <f t="shared" si="44"/>
        <v>-</v>
      </c>
      <c r="S300" s="61" t="str">
        <f t="shared" si="44"/>
        <v>-</v>
      </c>
      <c r="T300" s="72" t="str">
        <f t="shared" si="43"/>
        <v>-</v>
      </c>
      <c r="U300" s="72" t="str">
        <f t="shared" si="43"/>
        <v>-</v>
      </c>
      <c r="V300" s="72" t="str">
        <f t="shared" si="43"/>
        <v>-</v>
      </c>
      <c r="W300" s="72">
        <f t="shared" si="48"/>
        <v>0</v>
      </c>
      <c r="X300" s="72" t="str">
        <f t="shared" si="45"/>
        <v>-</v>
      </c>
      <c r="Y300" s="72" t="str">
        <f t="shared" si="46"/>
        <v>-</v>
      </c>
      <c r="Z300" s="72" t="str">
        <f t="shared" si="47"/>
        <v>-</v>
      </c>
      <c r="AA300" s="72">
        <f t="shared" si="49"/>
        <v>0</v>
      </c>
      <c r="AB300" s="60" t="str">
        <f>IFERROR(INDEX('Listor_utökad spend'!D:D,MATCH(VALUE('Input-inköpta varor o tjänster'!E309),'Listor_utökad spend'!E:E,0)),0)</f>
        <v>7 Vårdrelaterad utrustning och förbrukningsvaror</v>
      </c>
      <c r="AC300" s="60" t="str">
        <f>IFERROR(INDEX('Listor_utökad spend'!F:F,MATCH(('Input-inköpta varor o tjänster'!F309),'Listor_utökad spend'!G:G,0)),AB300)</f>
        <v>7.6 Nutrition</v>
      </c>
      <c r="AD300" s="60" t="str">
        <f>IFERROR(INDEX('Listor_utökad spend'!H:H,MATCH(('Input-inköpta varor o tjänster'!G309),'Listor_utökad spend'!I:I,0)),AC300)</f>
        <v>7.6.1. Nutritionspumpar med tillhörande förbrukning</v>
      </c>
      <c r="AE300" s="62"/>
      <c r="AF300"/>
    </row>
    <row r="301" spans="1:32" s="63" customFormat="1" ht="15.5" thickTop="1" thickBot="1">
      <c r="A301" t="str">
        <f t="shared" si="50"/>
        <v>InköpAvVarorInköptaprodukterochtjänster-utökadberäkning7.6.99Nutritionövrigt</v>
      </c>
      <c r="B301" t="s">
        <v>12</v>
      </c>
      <c r="C301" t="str">
        <f>'Input-inköpta varor o tjänster'!$J$11</f>
        <v>Inköpta produkter och tjänster - utökad beräkning</v>
      </c>
      <c r="D301" t="str">
        <f>'Input-inköpta varor o tjänster'!J310</f>
        <v>7.6.99 Nutrition övrigt</v>
      </c>
      <c r="E301" t="s">
        <v>516</v>
      </c>
      <c r="F301" s="77">
        <f>'Input-inköpta varor o tjänster'!K310</f>
        <v>0</v>
      </c>
      <c r="G301" s="77">
        <f>'Input-inköpta varor o tjänster'!L310</f>
        <v>0</v>
      </c>
      <c r="H301" s="77">
        <f>'Input-inköpta varor o tjänster'!M310</f>
        <v>0</v>
      </c>
      <c r="I301" s="77">
        <f>'Input-inköpta varor o tjänster'!N310</f>
        <v>0</v>
      </c>
      <c r="J301" s="77" t="str">
        <f>'Input-inköpta varor o tjänster'!O310</f>
        <v>kg CO2e/SEK</v>
      </c>
      <c r="K301" s="77">
        <f>'Input-inköpta varor o tjänster'!P310</f>
        <v>0</v>
      </c>
      <c r="L301" s="77">
        <f>'Input-inköpta varor o tjänster'!Q310</f>
        <v>0</v>
      </c>
      <c r="M301" s="78">
        <f>'Input-inköpta varor o tjänster'!R310</f>
        <v>1.9452999170422553E-2</v>
      </c>
      <c r="N301" s="78" t="str">
        <f>IF(ISNUMBER('Input-inköpta varor o tjänster'!S310),'Input-inköpta varor o tjänster'!S310,"-")</f>
        <v>-</v>
      </c>
      <c r="O301" s="78" t="str">
        <f>IF(ISNUMBER('Input-inköpta varor o tjänster'!T310),'Input-inköpta varor o tjänster'!T310,"-")</f>
        <v>-</v>
      </c>
      <c r="P301" s="78" t="str">
        <f>IF(ISNUMBER('Input-inköpta varor o tjänster'!U310),'Input-inköpta varor o tjänster'!U310,"-")</f>
        <v>-</v>
      </c>
      <c r="Q301" s="60" t="str">
        <f t="shared" si="44"/>
        <v>-</v>
      </c>
      <c r="R301" s="60" t="str">
        <f t="shared" si="44"/>
        <v>-</v>
      </c>
      <c r="S301" s="61" t="str">
        <f t="shared" si="44"/>
        <v>-</v>
      </c>
      <c r="T301" s="72" t="str">
        <f t="shared" si="43"/>
        <v>-</v>
      </c>
      <c r="U301" s="72" t="str">
        <f t="shared" si="43"/>
        <v>-</v>
      </c>
      <c r="V301" s="72" t="str">
        <f t="shared" si="43"/>
        <v>-</v>
      </c>
      <c r="W301" s="72">
        <f t="shared" si="48"/>
        <v>0</v>
      </c>
      <c r="X301" s="72" t="str">
        <f t="shared" si="45"/>
        <v>-</v>
      </c>
      <c r="Y301" s="72" t="str">
        <f t="shared" si="46"/>
        <v>-</v>
      </c>
      <c r="Z301" s="72" t="str">
        <f t="shared" si="47"/>
        <v>-</v>
      </c>
      <c r="AA301" s="72">
        <f t="shared" si="49"/>
        <v>0</v>
      </c>
      <c r="AB301" s="60" t="str">
        <f>IFERROR(INDEX('Listor_utökad spend'!D:D,MATCH(VALUE('Input-inköpta varor o tjänster'!E310),'Listor_utökad spend'!E:E,0)),0)</f>
        <v>7 Vårdrelaterad utrustning och förbrukningsvaror</v>
      </c>
      <c r="AC301" s="60" t="str">
        <f>IFERROR(INDEX('Listor_utökad spend'!F:F,MATCH(('Input-inköpta varor o tjänster'!F310),'Listor_utökad spend'!G:G,0)),AB301)</f>
        <v>7.6 Nutrition</v>
      </c>
      <c r="AD301" s="60" t="str">
        <f>IFERROR(INDEX('Listor_utökad spend'!H:H,MATCH(('Input-inköpta varor o tjänster'!G310),'Listor_utökad spend'!I:I,0)),AC301)</f>
        <v>7.6.99. Nutrition övrigt</v>
      </c>
      <c r="AE301" s="62"/>
      <c r="AF301"/>
    </row>
    <row r="302" spans="1:32" s="63" customFormat="1" ht="15.5" thickTop="1" thickBot="1">
      <c r="A302" t="str">
        <f t="shared" si="50"/>
        <v>InköpAvVarorInköptaprodukterochtjänster-utökadberäkning7.7Sårvårdochkompression</v>
      </c>
      <c r="B302" t="s">
        <v>12</v>
      </c>
      <c r="C302" t="str">
        <f>'Input-inköpta varor o tjänster'!$J$11</f>
        <v>Inköpta produkter och tjänster - utökad beräkning</v>
      </c>
      <c r="D302" t="str">
        <f>'Input-inköpta varor o tjänster'!J311</f>
        <v>7.7 Sårvård och kompression</v>
      </c>
      <c r="E302" t="s">
        <v>516</v>
      </c>
      <c r="F302" s="77">
        <f>'Input-inköpta varor o tjänster'!K311</f>
        <v>0</v>
      </c>
      <c r="G302" s="77">
        <f>'Input-inköpta varor o tjänster'!L311</f>
        <v>0</v>
      </c>
      <c r="H302" s="77">
        <f>'Input-inköpta varor o tjänster'!M311</f>
        <v>0</v>
      </c>
      <c r="I302" s="77">
        <f>'Input-inköpta varor o tjänster'!N311</f>
        <v>0</v>
      </c>
      <c r="J302" s="77" t="str">
        <f>'Input-inköpta varor o tjänster'!O311</f>
        <v>kg CO2e/SEK</v>
      </c>
      <c r="K302" s="77">
        <f>'Input-inköpta varor o tjänster'!P311</f>
        <v>0</v>
      </c>
      <c r="L302" s="77">
        <f>'Input-inköpta varor o tjänster'!Q311</f>
        <v>0</v>
      </c>
      <c r="M302" s="78">
        <f>'Input-inköpta varor o tjänster'!R311</f>
        <v>3.9030847992053475E-2</v>
      </c>
      <c r="N302" s="78" t="str">
        <f>IF(ISNUMBER('Input-inköpta varor o tjänster'!S311),'Input-inköpta varor o tjänster'!S311,"-")</f>
        <v>-</v>
      </c>
      <c r="O302" s="78" t="str">
        <f>IF(ISNUMBER('Input-inköpta varor o tjänster'!T311),'Input-inköpta varor o tjänster'!T311,"-")</f>
        <v>-</v>
      </c>
      <c r="P302" s="78" t="str">
        <f>IF(ISNUMBER('Input-inköpta varor o tjänster'!U311),'Input-inköpta varor o tjänster'!U311,"-")</f>
        <v>-</v>
      </c>
      <c r="Q302" s="60" t="str">
        <f t="shared" si="44"/>
        <v>-</v>
      </c>
      <c r="R302" s="60" t="str">
        <f t="shared" si="44"/>
        <v>-</v>
      </c>
      <c r="S302" s="61" t="str">
        <f t="shared" si="44"/>
        <v>-</v>
      </c>
      <c r="T302" s="72" t="str">
        <f t="shared" si="43"/>
        <v>-</v>
      </c>
      <c r="U302" s="72" t="str">
        <f t="shared" si="43"/>
        <v>-</v>
      </c>
      <c r="V302" s="72" t="str">
        <f t="shared" si="43"/>
        <v>-</v>
      </c>
      <c r="W302" s="72">
        <f t="shared" si="48"/>
        <v>0</v>
      </c>
      <c r="X302" s="72" t="str">
        <f t="shared" si="45"/>
        <v>-</v>
      </c>
      <c r="Y302" s="72" t="str">
        <f t="shared" si="46"/>
        <v>-</v>
      </c>
      <c r="Z302" s="72" t="str">
        <f t="shared" si="47"/>
        <v>-</v>
      </c>
      <c r="AA302" s="72">
        <f t="shared" si="49"/>
        <v>0</v>
      </c>
      <c r="AB302" s="60" t="str">
        <f>IFERROR(INDEX('Listor_utökad spend'!D:D,MATCH(VALUE('Input-inköpta varor o tjänster'!E311),'Listor_utökad spend'!E:E,0)),0)</f>
        <v>7 Vårdrelaterad utrustning och förbrukningsvaror</v>
      </c>
      <c r="AC302" s="60" t="str">
        <f>IFERROR(INDEX('Listor_utökad spend'!F:F,MATCH(('Input-inköpta varor o tjänster'!F311),'Listor_utökad spend'!G:G,0)),AB302)</f>
        <v>7.7 Sårvård och kompression</v>
      </c>
      <c r="AD302" s="60" t="str">
        <f>IFERROR(INDEX('Listor_utökad spend'!H:H,MATCH(('Input-inköpta varor o tjänster'!G311),'Listor_utökad spend'!I:I,0)),AC302)</f>
        <v>7.7 Sårvård och kompression</v>
      </c>
      <c r="AE302" s="62"/>
      <c r="AF302"/>
    </row>
    <row r="303" spans="1:32" s="63" customFormat="1" ht="15.5" thickTop="1" thickBot="1">
      <c r="A303" t="str">
        <f t="shared" si="50"/>
        <v>InköpAvVarorInköptaprodukterochtjänster-utökadberäkning7.7.1Förbandsartiklar</v>
      </c>
      <c r="B303" t="s">
        <v>12</v>
      </c>
      <c r="C303" t="str">
        <f>'Input-inköpta varor o tjänster'!$J$11</f>
        <v>Inköpta produkter och tjänster - utökad beräkning</v>
      </c>
      <c r="D303" t="str">
        <f>'Input-inköpta varor o tjänster'!J312</f>
        <v>7.7.1 Förbandsartiklar</v>
      </c>
      <c r="E303" t="s">
        <v>516</v>
      </c>
      <c r="F303" s="77">
        <f>'Input-inköpta varor o tjänster'!K312</f>
        <v>0</v>
      </c>
      <c r="G303" s="77">
        <f>'Input-inköpta varor o tjänster'!L312</f>
        <v>0</v>
      </c>
      <c r="H303" s="77">
        <f>'Input-inköpta varor o tjänster'!M312</f>
        <v>0</v>
      </c>
      <c r="I303" s="77">
        <f>'Input-inköpta varor o tjänster'!N312</f>
        <v>0</v>
      </c>
      <c r="J303" s="77" t="str">
        <f>'Input-inköpta varor o tjänster'!O312</f>
        <v>kg CO2e/SEK</v>
      </c>
      <c r="K303" s="77">
        <f>'Input-inköpta varor o tjänster'!P312</f>
        <v>0</v>
      </c>
      <c r="L303" s="77">
        <f>'Input-inköpta varor o tjänster'!Q312</f>
        <v>0</v>
      </c>
      <c r="M303" s="78">
        <f>'Input-inköpta varor o tjänster'!R312</f>
        <v>3.7542949352818496E-2</v>
      </c>
      <c r="N303" s="78" t="str">
        <f>IF(ISNUMBER('Input-inköpta varor o tjänster'!S312),'Input-inköpta varor o tjänster'!S312,"-")</f>
        <v>-</v>
      </c>
      <c r="O303" s="78" t="str">
        <f>IF(ISNUMBER('Input-inköpta varor o tjänster'!T312),'Input-inköpta varor o tjänster'!T312,"-")</f>
        <v>-</v>
      </c>
      <c r="P303" s="78" t="str">
        <f>IF(ISNUMBER('Input-inköpta varor o tjänster'!U312),'Input-inköpta varor o tjänster'!U312,"-")</f>
        <v>-</v>
      </c>
      <c r="Q303" s="60" t="str">
        <f t="shared" si="44"/>
        <v>-</v>
      </c>
      <c r="R303" s="60" t="str">
        <f t="shared" si="44"/>
        <v>-</v>
      </c>
      <c r="S303" s="61" t="str">
        <f t="shared" si="44"/>
        <v>-</v>
      </c>
      <c r="T303" s="72" t="str">
        <f t="shared" si="43"/>
        <v>-</v>
      </c>
      <c r="U303" s="72" t="str">
        <f t="shared" si="43"/>
        <v>-</v>
      </c>
      <c r="V303" s="72" t="str">
        <f t="shared" si="43"/>
        <v>-</v>
      </c>
      <c r="W303" s="72">
        <f t="shared" si="48"/>
        <v>0</v>
      </c>
      <c r="X303" s="72" t="str">
        <f t="shared" si="45"/>
        <v>-</v>
      </c>
      <c r="Y303" s="72" t="str">
        <f t="shared" si="46"/>
        <v>-</v>
      </c>
      <c r="Z303" s="72" t="str">
        <f t="shared" si="47"/>
        <v>-</v>
      </c>
      <c r="AA303" s="72">
        <f t="shared" si="49"/>
        <v>0</v>
      </c>
      <c r="AB303" s="60" t="str">
        <f>IFERROR(INDEX('Listor_utökad spend'!D:D,MATCH(VALUE('Input-inköpta varor o tjänster'!E312),'Listor_utökad spend'!E:E,0)),0)</f>
        <v>7 Vårdrelaterad utrustning och förbrukningsvaror</v>
      </c>
      <c r="AC303" s="60" t="str">
        <f>IFERROR(INDEX('Listor_utökad spend'!F:F,MATCH(('Input-inköpta varor o tjänster'!F312),'Listor_utökad spend'!G:G,0)),AB303)</f>
        <v>7.7 Sårvård och kompression</v>
      </c>
      <c r="AD303" s="60" t="str">
        <f>IFERROR(INDEX('Listor_utökad spend'!H:H,MATCH(('Input-inköpta varor o tjänster'!G312),'Listor_utökad spend'!I:I,0)),AC303)</f>
        <v>7.7.1. Förbandsartiklar</v>
      </c>
      <c r="AE303" s="62"/>
      <c r="AF303"/>
    </row>
    <row r="304" spans="1:32" s="63" customFormat="1" ht="15.5" thickTop="1" thickBot="1">
      <c r="A304" t="str">
        <f t="shared" si="50"/>
        <v>InköpAvVarorInköptaprodukterochtjänster-utökadberäkning7.7.2Sårvårdmedundertryck</v>
      </c>
      <c r="B304" t="s">
        <v>12</v>
      </c>
      <c r="C304" t="str">
        <f>'Input-inköpta varor o tjänster'!$J$11</f>
        <v>Inköpta produkter och tjänster - utökad beräkning</v>
      </c>
      <c r="D304" t="str">
        <f>'Input-inköpta varor o tjänster'!J313</f>
        <v>7.7.2 Sårvård med undertryck</v>
      </c>
      <c r="E304" t="s">
        <v>516</v>
      </c>
      <c r="F304" s="77">
        <f>'Input-inköpta varor o tjänster'!K313</f>
        <v>0</v>
      </c>
      <c r="G304" s="77">
        <f>'Input-inköpta varor o tjänster'!L313</f>
        <v>0</v>
      </c>
      <c r="H304" s="77">
        <f>'Input-inköpta varor o tjänster'!M313</f>
        <v>0</v>
      </c>
      <c r="I304" s="77">
        <f>'Input-inköpta varor o tjänster'!N313</f>
        <v>0</v>
      </c>
      <c r="J304" s="77" t="str">
        <f>'Input-inköpta varor o tjänster'!O313</f>
        <v>kg CO2e/SEK</v>
      </c>
      <c r="K304" s="77">
        <f>'Input-inköpta varor o tjänster'!P313</f>
        <v>0</v>
      </c>
      <c r="L304" s="77">
        <f>'Input-inköpta varor o tjänster'!Q313</f>
        <v>0</v>
      </c>
      <c r="M304" s="78">
        <f>'Input-inköpta varor o tjänster'!R313</f>
        <v>4.3494543909758418E-2</v>
      </c>
      <c r="N304" s="78" t="str">
        <f>IF(ISNUMBER('Input-inköpta varor o tjänster'!S313),'Input-inköpta varor o tjänster'!S313,"-")</f>
        <v>-</v>
      </c>
      <c r="O304" s="78" t="str">
        <f>IF(ISNUMBER('Input-inköpta varor o tjänster'!T313),'Input-inköpta varor o tjänster'!T313,"-")</f>
        <v>-</v>
      </c>
      <c r="P304" s="78" t="str">
        <f>IF(ISNUMBER('Input-inköpta varor o tjänster'!U313),'Input-inköpta varor o tjänster'!U313,"-")</f>
        <v>-</v>
      </c>
      <c r="Q304" s="60" t="str">
        <f t="shared" si="44"/>
        <v>-</v>
      </c>
      <c r="R304" s="60" t="str">
        <f t="shared" si="44"/>
        <v>-</v>
      </c>
      <c r="S304" s="61" t="str">
        <f t="shared" si="44"/>
        <v>-</v>
      </c>
      <c r="T304" s="72" t="str">
        <f t="shared" si="43"/>
        <v>-</v>
      </c>
      <c r="U304" s="72" t="str">
        <f t="shared" si="43"/>
        <v>-</v>
      </c>
      <c r="V304" s="72" t="str">
        <f t="shared" si="43"/>
        <v>-</v>
      </c>
      <c r="W304" s="72">
        <f t="shared" si="48"/>
        <v>0</v>
      </c>
      <c r="X304" s="72" t="str">
        <f t="shared" si="45"/>
        <v>-</v>
      </c>
      <c r="Y304" s="72" t="str">
        <f t="shared" si="46"/>
        <v>-</v>
      </c>
      <c r="Z304" s="72" t="str">
        <f t="shared" si="47"/>
        <v>-</v>
      </c>
      <c r="AA304" s="72">
        <f t="shared" si="49"/>
        <v>0</v>
      </c>
      <c r="AB304" s="60" t="str">
        <f>IFERROR(INDEX('Listor_utökad spend'!D:D,MATCH(VALUE('Input-inköpta varor o tjänster'!E313),'Listor_utökad spend'!E:E,0)),0)</f>
        <v>7 Vårdrelaterad utrustning och förbrukningsvaror</v>
      </c>
      <c r="AC304" s="60" t="str">
        <f>IFERROR(INDEX('Listor_utökad spend'!F:F,MATCH(('Input-inköpta varor o tjänster'!F313),'Listor_utökad spend'!G:G,0)),AB304)</f>
        <v>7.7 Sårvård och kompression</v>
      </c>
      <c r="AD304" s="60" t="str">
        <f>IFERROR(INDEX('Listor_utökad spend'!H:H,MATCH(('Input-inköpta varor o tjänster'!G313),'Listor_utökad spend'!I:I,0)),AC304)</f>
        <v>7.7.2. Sårvård med undertryck</v>
      </c>
      <c r="AE304" s="62"/>
      <c r="AF304"/>
    </row>
    <row r="305" spans="1:32" s="63" customFormat="1" ht="15.5" thickTop="1" thickBot="1">
      <c r="A305" t="str">
        <f t="shared" si="50"/>
        <v>InköpAvVarorInköptaprodukterochtjänster-utökadberäkning7.7.3Kompressionsutrustning</v>
      </c>
      <c r="B305" t="s">
        <v>12</v>
      </c>
      <c r="C305" t="str">
        <f>'Input-inköpta varor o tjänster'!$J$11</f>
        <v>Inköpta produkter och tjänster - utökad beräkning</v>
      </c>
      <c r="D305" t="str">
        <f>'Input-inköpta varor o tjänster'!J314</f>
        <v>7.7.3 Kompressionsutrustning</v>
      </c>
      <c r="E305" t="s">
        <v>516</v>
      </c>
      <c r="F305" s="77">
        <f>'Input-inköpta varor o tjänster'!K314</f>
        <v>0</v>
      </c>
      <c r="G305" s="77">
        <f>'Input-inköpta varor o tjänster'!L314</f>
        <v>0</v>
      </c>
      <c r="H305" s="77">
        <f>'Input-inköpta varor o tjänster'!M314</f>
        <v>0</v>
      </c>
      <c r="I305" s="77">
        <f>'Input-inköpta varor o tjänster'!N314</f>
        <v>0</v>
      </c>
      <c r="J305" s="77" t="str">
        <f>'Input-inköpta varor o tjänster'!O314</f>
        <v>kg CO2e/SEK</v>
      </c>
      <c r="K305" s="77">
        <f>'Input-inköpta varor o tjänster'!P314</f>
        <v>0</v>
      </c>
      <c r="L305" s="77">
        <f>'Input-inköpta varor o tjänster'!Q314</f>
        <v>0</v>
      </c>
      <c r="M305" s="78">
        <f>'Input-inköpta varor o tjänster'!R314</f>
        <v>3.7542949352818496E-2</v>
      </c>
      <c r="N305" s="78" t="str">
        <f>IF(ISNUMBER('Input-inköpta varor o tjänster'!S314),'Input-inköpta varor o tjänster'!S314,"-")</f>
        <v>-</v>
      </c>
      <c r="O305" s="78" t="str">
        <f>IF(ISNUMBER('Input-inköpta varor o tjänster'!T314),'Input-inköpta varor o tjänster'!T314,"-")</f>
        <v>-</v>
      </c>
      <c r="P305" s="78" t="str">
        <f>IF(ISNUMBER('Input-inköpta varor o tjänster'!U314),'Input-inköpta varor o tjänster'!U314,"-")</f>
        <v>-</v>
      </c>
      <c r="Q305" s="60" t="str">
        <f t="shared" si="44"/>
        <v>-</v>
      </c>
      <c r="R305" s="60" t="str">
        <f t="shared" si="44"/>
        <v>-</v>
      </c>
      <c r="S305" s="61" t="str">
        <f t="shared" si="44"/>
        <v>-</v>
      </c>
      <c r="T305" s="72" t="str">
        <f t="shared" si="43"/>
        <v>-</v>
      </c>
      <c r="U305" s="72" t="str">
        <f t="shared" si="43"/>
        <v>-</v>
      </c>
      <c r="V305" s="72" t="str">
        <f t="shared" si="43"/>
        <v>-</v>
      </c>
      <c r="W305" s="72">
        <f t="shared" si="48"/>
        <v>0</v>
      </c>
      <c r="X305" s="72" t="str">
        <f t="shared" si="45"/>
        <v>-</v>
      </c>
      <c r="Y305" s="72" t="str">
        <f t="shared" si="46"/>
        <v>-</v>
      </c>
      <c r="Z305" s="72" t="str">
        <f t="shared" si="47"/>
        <v>-</v>
      </c>
      <c r="AA305" s="72">
        <f t="shared" si="49"/>
        <v>0</v>
      </c>
      <c r="AB305" s="60" t="str">
        <f>IFERROR(INDEX('Listor_utökad spend'!D:D,MATCH(VALUE('Input-inköpta varor o tjänster'!E314),'Listor_utökad spend'!E:E,0)),0)</f>
        <v>7 Vårdrelaterad utrustning och förbrukningsvaror</v>
      </c>
      <c r="AC305" s="60" t="str">
        <f>IFERROR(INDEX('Listor_utökad spend'!F:F,MATCH(('Input-inköpta varor o tjänster'!F314),'Listor_utökad spend'!G:G,0)),AB305)</f>
        <v>7.7 Sårvård och kompression</v>
      </c>
      <c r="AD305" s="60" t="str">
        <f>IFERROR(INDEX('Listor_utökad spend'!H:H,MATCH(('Input-inköpta varor o tjänster'!G314),'Listor_utökad spend'!I:I,0)),AC305)</f>
        <v>7.7.3. Kompressionsutrustning</v>
      </c>
      <c r="AE305" s="62"/>
      <c r="AF305"/>
    </row>
    <row r="306" spans="1:32" s="63" customFormat="1" ht="15.5" thickTop="1" thickBot="1">
      <c r="A306" t="str">
        <f t="shared" si="50"/>
        <v>InköpAvVarorInköptaprodukterochtjänster-utökadberäkning7.7.99ÖvrigSårvårdochKompression</v>
      </c>
      <c r="B306" t="s">
        <v>12</v>
      </c>
      <c r="C306" t="str">
        <f>'Input-inköpta varor o tjänster'!$J$11</f>
        <v>Inköpta produkter och tjänster - utökad beräkning</v>
      </c>
      <c r="D306" t="str">
        <f>'Input-inköpta varor o tjänster'!J315</f>
        <v>7.7.99 Övrig Sårvård och Kompression</v>
      </c>
      <c r="E306" t="s">
        <v>516</v>
      </c>
      <c r="F306" s="77">
        <f>'Input-inköpta varor o tjänster'!K315</f>
        <v>0</v>
      </c>
      <c r="G306" s="77">
        <f>'Input-inköpta varor o tjänster'!L315</f>
        <v>0</v>
      </c>
      <c r="H306" s="77">
        <f>'Input-inköpta varor o tjänster'!M315</f>
        <v>0</v>
      </c>
      <c r="I306" s="77">
        <f>'Input-inköpta varor o tjänster'!N315</f>
        <v>0</v>
      </c>
      <c r="J306" s="77" t="str">
        <f>'Input-inköpta varor o tjänster'!O315</f>
        <v>kg CO2e/SEK</v>
      </c>
      <c r="K306" s="77">
        <f>'Input-inköpta varor o tjänster'!P315</f>
        <v>0</v>
      </c>
      <c r="L306" s="77">
        <f>'Input-inköpta varor o tjänster'!Q315</f>
        <v>0</v>
      </c>
      <c r="M306" s="78">
        <f>'Input-inköpta varor o tjänster'!R315</f>
        <v>3.7542949352818496E-2</v>
      </c>
      <c r="N306" s="78" t="str">
        <f>IF(ISNUMBER('Input-inköpta varor o tjänster'!S315),'Input-inköpta varor o tjänster'!S315,"-")</f>
        <v>-</v>
      </c>
      <c r="O306" s="78" t="str">
        <f>IF(ISNUMBER('Input-inköpta varor o tjänster'!T315),'Input-inköpta varor o tjänster'!T315,"-")</f>
        <v>-</v>
      </c>
      <c r="P306" s="78" t="str">
        <f>IF(ISNUMBER('Input-inköpta varor o tjänster'!U315),'Input-inköpta varor o tjänster'!U315,"-")</f>
        <v>-</v>
      </c>
      <c r="Q306" s="60" t="str">
        <f t="shared" si="44"/>
        <v>-</v>
      </c>
      <c r="R306" s="60" t="str">
        <f t="shared" si="44"/>
        <v>-</v>
      </c>
      <c r="S306" s="61" t="str">
        <f t="shared" si="44"/>
        <v>-</v>
      </c>
      <c r="T306" s="72" t="str">
        <f t="shared" si="43"/>
        <v>-</v>
      </c>
      <c r="U306" s="72" t="str">
        <f t="shared" si="43"/>
        <v>-</v>
      </c>
      <c r="V306" s="72" t="str">
        <f t="shared" si="43"/>
        <v>-</v>
      </c>
      <c r="W306" s="72">
        <f t="shared" si="48"/>
        <v>0</v>
      </c>
      <c r="X306" s="72" t="str">
        <f t="shared" si="45"/>
        <v>-</v>
      </c>
      <c r="Y306" s="72" t="str">
        <f t="shared" si="46"/>
        <v>-</v>
      </c>
      <c r="Z306" s="72" t="str">
        <f t="shared" si="47"/>
        <v>-</v>
      </c>
      <c r="AA306" s="72">
        <f t="shared" si="49"/>
        <v>0</v>
      </c>
      <c r="AB306" s="60" t="str">
        <f>IFERROR(INDEX('Listor_utökad spend'!D:D,MATCH(VALUE('Input-inköpta varor o tjänster'!E315),'Listor_utökad spend'!E:E,0)),0)</f>
        <v>7 Vårdrelaterad utrustning och förbrukningsvaror</v>
      </c>
      <c r="AC306" s="60" t="str">
        <f>IFERROR(INDEX('Listor_utökad spend'!F:F,MATCH(('Input-inköpta varor o tjänster'!F315),'Listor_utökad spend'!G:G,0)),AB306)</f>
        <v>7.7 Sårvård och kompression</v>
      </c>
      <c r="AD306" s="60" t="str">
        <f>IFERROR(INDEX('Listor_utökad spend'!H:H,MATCH(('Input-inköpta varor o tjänster'!G315),'Listor_utökad spend'!I:I,0)),AC306)</f>
        <v>7.7.99. Övrig Sårvård och Kompression</v>
      </c>
      <c r="AE306" s="62"/>
      <c r="AF306"/>
    </row>
    <row r="307" spans="1:32" s="63" customFormat="1" ht="15.5" thickTop="1" thickBot="1">
      <c r="A307" t="str">
        <f t="shared" si="50"/>
        <v>InköpAvVarorInköptaprodukterochtjänster-utökadberäkning7.8Tandvårdsutrustningochförbrukningsmaterial</v>
      </c>
      <c r="B307" t="s">
        <v>12</v>
      </c>
      <c r="C307" t="str">
        <f>'Input-inköpta varor o tjänster'!$J$11</f>
        <v>Inköpta produkter och tjänster - utökad beräkning</v>
      </c>
      <c r="D307" t="str">
        <f>'Input-inköpta varor o tjänster'!J316</f>
        <v>7.8 Tandvårdsutrustning och förbrukningsmaterial</v>
      </c>
      <c r="E307" t="s">
        <v>516</v>
      </c>
      <c r="F307" s="77">
        <f>'Input-inköpta varor o tjänster'!K316</f>
        <v>0</v>
      </c>
      <c r="G307" s="77">
        <f>'Input-inköpta varor o tjänster'!L316</f>
        <v>0</v>
      </c>
      <c r="H307" s="77">
        <f>'Input-inköpta varor o tjänster'!M316</f>
        <v>0</v>
      </c>
      <c r="I307" s="77">
        <f>'Input-inköpta varor o tjänster'!N316</f>
        <v>0</v>
      </c>
      <c r="J307" s="77" t="str">
        <f>'Input-inköpta varor o tjänster'!O316</f>
        <v>kg CO2e/SEK</v>
      </c>
      <c r="K307" s="77">
        <f>'Input-inköpta varor o tjänster'!P316</f>
        <v>0</v>
      </c>
      <c r="L307" s="77">
        <f>'Input-inköpta varor o tjänster'!Q316</f>
        <v>0</v>
      </c>
      <c r="M307" s="78">
        <f>'Input-inköpta varor o tjänster'!R316</f>
        <v>4.7159331073165354E-2</v>
      </c>
      <c r="N307" s="78" t="str">
        <f>IF(ISNUMBER('Input-inköpta varor o tjänster'!S316),'Input-inköpta varor o tjänster'!S316,"-")</f>
        <v>-</v>
      </c>
      <c r="O307" s="78" t="str">
        <f>IF(ISNUMBER('Input-inköpta varor o tjänster'!T316),'Input-inköpta varor o tjänster'!T316,"-")</f>
        <v>-</v>
      </c>
      <c r="P307" s="78" t="str">
        <f>IF(ISNUMBER('Input-inköpta varor o tjänster'!U316),'Input-inköpta varor o tjänster'!U316,"-")</f>
        <v>-</v>
      </c>
      <c r="Q307" s="60" t="str">
        <f t="shared" si="44"/>
        <v>-</v>
      </c>
      <c r="R307" s="60" t="str">
        <f t="shared" si="44"/>
        <v>-</v>
      </c>
      <c r="S307" s="61" t="str">
        <f t="shared" si="44"/>
        <v>-</v>
      </c>
      <c r="T307" s="72" t="str">
        <f t="shared" si="43"/>
        <v>-</v>
      </c>
      <c r="U307" s="72" t="str">
        <f t="shared" si="43"/>
        <v>-</v>
      </c>
      <c r="V307" s="72" t="str">
        <f t="shared" si="43"/>
        <v>-</v>
      </c>
      <c r="W307" s="72">
        <f t="shared" si="48"/>
        <v>0</v>
      </c>
      <c r="X307" s="72" t="str">
        <f t="shared" si="45"/>
        <v>-</v>
      </c>
      <c r="Y307" s="72" t="str">
        <f t="shared" si="46"/>
        <v>-</v>
      </c>
      <c r="Z307" s="72" t="str">
        <f t="shared" si="47"/>
        <v>-</v>
      </c>
      <c r="AA307" s="72">
        <f t="shared" si="49"/>
        <v>0</v>
      </c>
      <c r="AB307" s="60" t="str">
        <f>IFERROR(INDEX('Listor_utökad spend'!D:D,MATCH(VALUE('Input-inköpta varor o tjänster'!E316),'Listor_utökad spend'!E:E,0)),0)</f>
        <v>7 Vårdrelaterad utrustning och förbrukningsvaror</v>
      </c>
      <c r="AC307" s="60" t="str">
        <f>IFERROR(INDEX('Listor_utökad spend'!F:F,MATCH(('Input-inköpta varor o tjänster'!F316),'Listor_utökad spend'!G:G,0)),AB307)</f>
        <v>7.8 Tandvårdsutrustning och förbrukningsmaterial</v>
      </c>
      <c r="AD307" s="60" t="str">
        <f>IFERROR(INDEX('Listor_utökad spend'!H:H,MATCH(('Input-inköpta varor o tjänster'!G316),'Listor_utökad spend'!I:I,0)),AC307)</f>
        <v>7.8 Tandvårdsutrustning och förbrukningsmaterial</v>
      </c>
      <c r="AE307" s="62"/>
      <c r="AF307"/>
    </row>
    <row r="308" spans="1:32" s="63" customFormat="1" ht="15.5" thickTop="1" thickBot="1">
      <c r="A308" t="str">
        <f t="shared" si="50"/>
        <v>InköpAvVarorInköptaprodukterochtjänster-utökadberäkning7.8.1Tandvårdsmaterial</v>
      </c>
      <c r="B308" t="s">
        <v>12</v>
      </c>
      <c r="C308" t="str">
        <f>'Input-inköpta varor o tjänster'!$J$11</f>
        <v>Inköpta produkter och tjänster - utökad beräkning</v>
      </c>
      <c r="D308" t="str">
        <f>'Input-inköpta varor o tjänster'!J317</f>
        <v>7.8.1 Tandvårdsmaterial</v>
      </c>
      <c r="E308" t="s">
        <v>516</v>
      </c>
      <c r="F308" s="77">
        <f>'Input-inköpta varor o tjänster'!K317</f>
        <v>0</v>
      </c>
      <c r="G308" s="77">
        <f>'Input-inköpta varor o tjänster'!L317</f>
        <v>0</v>
      </c>
      <c r="H308" s="77">
        <f>'Input-inköpta varor o tjänster'!M317</f>
        <v>0</v>
      </c>
      <c r="I308" s="77">
        <f>'Input-inköpta varor o tjänster'!N317</f>
        <v>0</v>
      </c>
      <c r="J308" s="77" t="str">
        <f>'Input-inköpta varor o tjänster'!O317</f>
        <v>kg CO2e/SEK</v>
      </c>
      <c r="K308" s="77">
        <f>'Input-inköpta varor o tjänster'!P317</f>
        <v>0</v>
      </c>
      <c r="L308" s="77">
        <f>'Input-inköpta varor o tjänster'!Q317</f>
        <v>0</v>
      </c>
      <c r="M308" s="78">
        <f>'Input-inköpta varor o tjänster'!R317</f>
        <v>5.525318594480879E-2</v>
      </c>
      <c r="N308" s="78" t="str">
        <f>IF(ISNUMBER('Input-inköpta varor o tjänster'!S317),'Input-inköpta varor o tjänster'!S317,"-")</f>
        <v>-</v>
      </c>
      <c r="O308" s="78" t="str">
        <f>IF(ISNUMBER('Input-inköpta varor o tjänster'!T317),'Input-inköpta varor o tjänster'!T317,"-")</f>
        <v>-</v>
      </c>
      <c r="P308" s="78" t="str">
        <f>IF(ISNUMBER('Input-inköpta varor o tjänster'!U317),'Input-inköpta varor o tjänster'!U317,"-")</f>
        <v>-</v>
      </c>
      <c r="Q308" s="60" t="str">
        <f t="shared" si="44"/>
        <v>-</v>
      </c>
      <c r="R308" s="60" t="str">
        <f t="shared" si="44"/>
        <v>-</v>
      </c>
      <c r="S308" s="61" t="str">
        <f t="shared" si="44"/>
        <v>-</v>
      </c>
      <c r="T308" s="72" t="str">
        <f t="shared" si="43"/>
        <v>-</v>
      </c>
      <c r="U308" s="72" t="str">
        <f t="shared" si="43"/>
        <v>-</v>
      </c>
      <c r="V308" s="72" t="str">
        <f t="shared" si="43"/>
        <v>-</v>
      </c>
      <c r="W308" s="72">
        <f t="shared" si="48"/>
        <v>0</v>
      </c>
      <c r="X308" s="72" t="str">
        <f t="shared" si="45"/>
        <v>-</v>
      </c>
      <c r="Y308" s="72" t="str">
        <f t="shared" si="46"/>
        <v>-</v>
      </c>
      <c r="Z308" s="72" t="str">
        <f t="shared" si="47"/>
        <v>-</v>
      </c>
      <c r="AA308" s="72">
        <f t="shared" si="49"/>
        <v>0</v>
      </c>
      <c r="AB308" s="60" t="str">
        <f>IFERROR(INDEX('Listor_utökad spend'!D:D,MATCH(VALUE('Input-inköpta varor o tjänster'!E317),'Listor_utökad spend'!E:E,0)),0)</f>
        <v>7 Vårdrelaterad utrustning och förbrukningsvaror</v>
      </c>
      <c r="AC308" s="60" t="str">
        <f>IFERROR(INDEX('Listor_utökad spend'!F:F,MATCH(('Input-inköpta varor o tjänster'!F317),'Listor_utökad spend'!G:G,0)),AB308)</f>
        <v>7.8 Tandvårdsutrustning och förbrukningsmaterial</v>
      </c>
      <c r="AD308" s="60" t="str">
        <f>IFERROR(INDEX('Listor_utökad spend'!H:H,MATCH(('Input-inköpta varor o tjänster'!G317),'Listor_utökad spend'!I:I,0)),AC308)</f>
        <v>7.8.1. Tandvårdsmaterial</v>
      </c>
      <c r="AE308" s="62"/>
      <c r="AF308"/>
    </row>
    <row r="309" spans="1:32" s="63" customFormat="1" ht="15.5" thickTop="1" thickBot="1">
      <c r="A309" t="str">
        <f t="shared" si="50"/>
        <v>InköpAvVarorInköptaprodukterochtjänster-utökadberäkning7.8.2Ortodontimaterial</v>
      </c>
      <c r="B309" t="s">
        <v>12</v>
      </c>
      <c r="C309" t="str">
        <f>'Input-inköpta varor o tjänster'!$J$11</f>
        <v>Inköpta produkter och tjänster - utökad beräkning</v>
      </c>
      <c r="D309" t="str">
        <f>'Input-inköpta varor o tjänster'!J318</f>
        <v>7.8.2 Ortodontimaterial</v>
      </c>
      <c r="E309" t="s">
        <v>516</v>
      </c>
      <c r="F309" s="77">
        <f>'Input-inköpta varor o tjänster'!K318</f>
        <v>0</v>
      </c>
      <c r="G309" s="77">
        <f>'Input-inköpta varor o tjänster'!L318</f>
        <v>0</v>
      </c>
      <c r="H309" s="77">
        <f>'Input-inköpta varor o tjänster'!M318</f>
        <v>0</v>
      </c>
      <c r="I309" s="77">
        <f>'Input-inköpta varor o tjänster'!N318</f>
        <v>0</v>
      </c>
      <c r="J309" s="77" t="str">
        <f>'Input-inköpta varor o tjänster'!O318</f>
        <v>kg CO2e/SEK</v>
      </c>
      <c r="K309" s="77">
        <f>'Input-inköpta varor o tjänster'!P318</f>
        <v>0</v>
      </c>
      <c r="L309" s="77">
        <f>'Input-inköpta varor o tjänster'!Q318</f>
        <v>0</v>
      </c>
      <c r="M309" s="78">
        <f>'Input-inköpta varor o tjänster'!R318</f>
        <v>5.9087117735780223E-2</v>
      </c>
      <c r="N309" s="78" t="str">
        <f>IF(ISNUMBER('Input-inköpta varor o tjänster'!S318),'Input-inköpta varor o tjänster'!S318,"-")</f>
        <v>-</v>
      </c>
      <c r="O309" s="78" t="str">
        <f>IF(ISNUMBER('Input-inköpta varor o tjänster'!T318),'Input-inköpta varor o tjänster'!T318,"-")</f>
        <v>-</v>
      </c>
      <c r="P309" s="78" t="str">
        <f>IF(ISNUMBER('Input-inköpta varor o tjänster'!U318),'Input-inköpta varor o tjänster'!U318,"-")</f>
        <v>-</v>
      </c>
      <c r="Q309" s="60" t="str">
        <f t="shared" si="44"/>
        <v>-</v>
      </c>
      <c r="R309" s="60" t="str">
        <f t="shared" si="44"/>
        <v>-</v>
      </c>
      <c r="S309" s="61" t="str">
        <f t="shared" si="44"/>
        <v>-</v>
      </c>
      <c r="T309" s="72" t="str">
        <f t="shared" si="43"/>
        <v>-</v>
      </c>
      <c r="U309" s="72" t="str">
        <f t="shared" si="43"/>
        <v>-</v>
      </c>
      <c r="V309" s="72" t="str">
        <f t="shared" si="43"/>
        <v>-</v>
      </c>
      <c r="W309" s="72">
        <f t="shared" si="48"/>
        <v>0</v>
      </c>
      <c r="X309" s="72" t="str">
        <f t="shared" si="45"/>
        <v>-</v>
      </c>
      <c r="Y309" s="72" t="str">
        <f t="shared" si="46"/>
        <v>-</v>
      </c>
      <c r="Z309" s="72" t="str">
        <f t="shared" si="47"/>
        <v>-</v>
      </c>
      <c r="AA309" s="72">
        <f t="shared" si="49"/>
        <v>0</v>
      </c>
      <c r="AB309" s="60" t="str">
        <f>IFERROR(INDEX('Listor_utökad spend'!D:D,MATCH(VALUE('Input-inköpta varor o tjänster'!E318),'Listor_utökad spend'!E:E,0)),0)</f>
        <v>7 Vårdrelaterad utrustning och förbrukningsvaror</v>
      </c>
      <c r="AC309" s="60" t="str">
        <f>IFERROR(INDEX('Listor_utökad spend'!F:F,MATCH(('Input-inköpta varor o tjänster'!F318),'Listor_utökad spend'!G:G,0)),AB309)</f>
        <v>7.8 Tandvårdsutrustning och förbrukningsmaterial</v>
      </c>
      <c r="AD309" s="60" t="str">
        <f>IFERROR(INDEX('Listor_utökad spend'!H:H,MATCH(('Input-inköpta varor o tjänster'!G318),'Listor_utökad spend'!I:I,0)),AC309)</f>
        <v>7.8.2. Ortodontimaterial</v>
      </c>
      <c r="AE309" s="62"/>
      <c r="AF309"/>
    </row>
    <row r="310" spans="1:32" s="63" customFormat="1" ht="15.5" thickTop="1" thickBot="1">
      <c r="A310" t="str">
        <f t="shared" si="50"/>
        <v>InköpAvVarorInköptaprodukterochtjänster-utökadberäkning7.8.3Tandvårdsutrustning</v>
      </c>
      <c r="B310" t="s">
        <v>12</v>
      </c>
      <c r="C310" t="str">
        <f>'Input-inköpta varor o tjänster'!$J$11</f>
        <v>Inköpta produkter och tjänster - utökad beräkning</v>
      </c>
      <c r="D310" t="str">
        <f>'Input-inköpta varor o tjänster'!J319</f>
        <v>7.8.3 Tandvårdsutrustning</v>
      </c>
      <c r="E310" t="s">
        <v>516</v>
      </c>
      <c r="F310" s="77">
        <f>'Input-inköpta varor o tjänster'!K319</f>
        <v>0</v>
      </c>
      <c r="G310" s="77">
        <f>'Input-inköpta varor o tjänster'!L319</f>
        <v>0</v>
      </c>
      <c r="H310" s="77">
        <f>'Input-inköpta varor o tjänster'!M319</f>
        <v>0</v>
      </c>
      <c r="I310" s="77">
        <f>'Input-inköpta varor o tjänster'!N319</f>
        <v>0</v>
      </c>
      <c r="J310" s="77" t="str">
        <f>'Input-inköpta varor o tjänster'!O319</f>
        <v>kg CO2e/SEK</v>
      </c>
      <c r="K310" s="77">
        <f>'Input-inköpta varor o tjänster'!P319</f>
        <v>0</v>
      </c>
      <c r="L310" s="77">
        <f>'Input-inköpta varor o tjänster'!Q319</f>
        <v>0</v>
      </c>
      <c r="M310" s="78">
        <f>'Input-inköpta varor o tjänster'!R319</f>
        <v>4.4274563102326463E-2</v>
      </c>
      <c r="N310" s="78" t="str">
        <f>IF(ISNUMBER('Input-inköpta varor o tjänster'!S319),'Input-inköpta varor o tjänster'!S319,"-")</f>
        <v>-</v>
      </c>
      <c r="O310" s="78" t="str">
        <f>IF(ISNUMBER('Input-inköpta varor o tjänster'!T319),'Input-inköpta varor o tjänster'!T319,"-")</f>
        <v>-</v>
      </c>
      <c r="P310" s="78" t="str">
        <f>IF(ISNUMBER('Input-inköpta varor o tjänster'!U319),'Input-inköpta varor o tjänster'!U319,"-")</f>
        <v>-</v>
      </c>
      <c r="Q310" s="60" t="str">
        <f t="shared" si="44"/>
        <v>-</v>
      </c>
      <c r="R310" s="60" t="str">
        <f t="shared" si="44"/>
        <v>-</v>
      </c>
      <c r="S310" s="61" t="str">
        <f t="shared" si="44"/>
        <v>-</v>
      </c>
      <c r="T310" s="72" t="str">
        <f t="shared" si="43"/>
        <v>-</v>
      </c>
      <c r="U310" s="72" t="str">
        <f t="shared" si="43"/>
        <v>-</v>
      </c>
      <c r="V310" s="72" t="str">
        <f t="shared" si="43"/>
        <v>-</v>
      </c>
      <c r="W310" s="72">
        <f t="shared" si="48"/>
        <v>0</v>
      </c>
      <c r="X310" s="72" t="str">
        <f t="shared" si="45"/>
        <v>-</v>
      </c>
      <c r="Y310" s="72" t="str">
        <f t="shared" si="46"/>
        <v>-</v>
      </c>
      <c r="Z310" s="72" t="str">
        <f t="shared" si="47"/>
        <v>-</v>
      </c>
      <c r="AA310" s="72">
        <f t="shared" si="49"/>
        <v>0</v>
      </c>
      <c r="AB310" s="60" t="str">
        <f>IFERROR(INDEX('Listor_utökad spend'!D:D,MATCH(VALUE('Input-inköpta varor o tjänster'!E319),'Listor_utökad spend'!E:E,0)),0)</f>
        <v>7 Vårdrelaterad utrustning och förbrukningsvaror</v>
      </c>
      <c r="AC310" s="60" t="str">
        <f>IFERROR(INDEX('Listor_utökad spend'!F:F,MATCH(('Input-inköpta varor o tjänster'!F319),'Listor_utökad spend'!G:G,0)),AB310)</f>
        <v>7.8 Tandvårdsutrustning och förbrukningsmaterial</v>
      </c>
      <c r="AD310" s="60" t="str">
        <f>IFERROR(INDEX('Listor_utökad spend'!H:H,MATCH(('Input-inköpta varor o tjänster'!G319),'Listor_utökad spend'!I:I,0)),AC310)</f>
        <v>7.8.3. Tandvårdsutrustning</v>
      </c>
      <c r="AE310" s="62"/>
      <c r="AF310"/>
    </row>
    <row r="311" spans="1:32" s="63" customFormat="1" ht="15.5" thickTop="1" thickBot="1">
      <c r="A311" t="str">
        <f t="shared" si="50"/>
        <v>InköpAvVarorInköptaprodukterochtjänster-utökadberäkning7.8.4Dentalmöblerochtandläkarinredning</v>
      </c>
      <c r="B311" t="s">
        <v>12</v>
      </c>
      <c r="C311" t="str">
        <f>'Input-inköpta varor o tjänster'!$J$11</f>
        <v>Inköpta produkter och tjänster - utökad beräkning</v>
      </c>
      <c r="D311" t="str">
        <f>'Input-inköpta varor o tjänster'!J320</f>
        <v>7.8.4 Dentalmöbler och tandläkarinredning</v>
      </c>
      <c r="E311" t="s">
        <v>516</v>
      </c>
      <c r="F311" s="77">
        <f>'Input-inköpta varor o tjänster'!K320</f>
        <v>0</v>
      </c>
      <c r="G311" s="77">
        <f>'Input-inköpta varor o tjänster'!L320</f>
        <v>0</v>
      </c>
      <c r="H311" s="77">
        <f>'Input-inköpta varor o tjänster'!M320</f>
        <v>0</v>
      </c>
      <c r="I311" s="77">
        <f>'Input-inköpta varor o tjänster'!N320</f>
        <v>0</v>
      </c>
      <c r="J311" s="77" t="str">
        <f>'Input-inköpta varor o tjänster'!O320</f>
        <v>kg CO2e/SEK</v>
      </c>
      <c r="K311" s="77">
        <f>'Input-inköpta varor o tjänster'!P320</f>
        <v>0</v>
      </c>
      <c r="L311" s="77">
        <f>'Input-inköpta varor o tjänster'!Q320</f>
        <v>0</v>
      </c>
      <c r="M311" s="78">
        <f>'Input-inköpta varor o tjänster'!R320</f>
        <v>3.0022457509745939E-2</v>
      </c>
      <c r="N311" s="78" t="str">
        <f>IF(ISNUMBER('Input-inköpta varor o tjänster'!S320),'Input-inköpta varor o tjänster'!S320,"-")</f>
        <v>-</v>
      </c>
      <c r="O311" s="78" t="str">
        <f>IF(ISNUMBER('Input-inköpta varor o tjänster'!T320),'Input-inköpta varor o tjänster'!T320,"-")</f>
        <v>-</v>
      </c>
      <c r="P311" s="78" t="str">
        <f>IF(ISNUMBER('Input-inköpta varor o tjänster'!U320),'Input-inköpta varor o tjänster'!U320,"-")</f>
        <v>-</v>
      </c>
      <c r="Q311" s="60" t="str">
        <f t="shared" si="44"/>
        <v>-</v>
      </c>
      <c r="R311" s="60" t="str">
        <f t="shared" si="44"/>
        <v>-</v>
      </c>
      <c r="S311" s="61" t="str">
        <f t="shared" si="44"/>
        <v>-</v>
      </c>
      <c r="T311" s="72" t="str">
        <f t="shared" si="43"/>
        <v>-</v>
      </c>
      <c r="U311" s="72" t="str">
        <f t="shared" si="43"/>
        <v>-</v>
      </c>
      <c r="V311" s="72" t="str">
        <f t="shared" si="43"/>
        <v>-</v>
      </c>
      <c r="W311" s="72">
        <f t="shared" si="48"/>
        <v>0</v>
      </c>
      <c r="X311" s="72" t="str">
        <f t="shared" si="45"/>
        <v>-</v>
      </c>
      <c r="Y311" s="72" t="str">
        <f t="shared" si="46"/>
        <v>-</v>
      </c>
      <c r="Z311" s="72" t="str">
        <f t="shared" si="47"/>
        <v>-</v>
      </c>
      <c r="AA311" s="72">
        <f t="shared" si="49"/>
        <v>0</v>
      </c>
      <c r="AB311" s="60" t="str">
        <f>IFERROR(INDEX('Listor_utökad spend'!D:D,MATCH(VALUE('Input-inköpta varor o tjänster'!E320),'Listor_utökad spend'!E:E,0)),0)</f>
        <v>7 Vårdrelaterad utrustning och förbrukningsvaror</v>
      </c>
      <c r="AC311" s="60" t="str">
        <f>IFERROR(INDEX('Listor_utökad spend'!F:F,MATCH(('Input-inköpta varor o tjänster'!F320),'Listor_utökad spend'!G:G,0)),AB311)</f>
        <v>7.8 Tandvårdsutrustning och förbrukningsmaterial</v>
      </c>
      <c r="AD311" s="60" t="str">
        <f>IFERROR(INDEX('Listor_utökad spend'!H:H,MATCH(('Input-inköpta varor o tjänster'!G320),'Listor_utökad spend'!I:I,0)),AC311)</f>
        <v>7.8.4. Dentalmöbler och tandläkarinredning</v>
      </c>
      <c r="AE311" s="62"/>
      <c r="AF311"/>
    </row>
    <row r="312" spans="1:32" s="63" customFormat="1" ht="15.5" thickTop="1" thickBot="1">
      <c r="A312" t="str">
        <f t="shared" si="50"/>
        <v>InköpAvVarorInköptaprodukterochtjänster-utökadberäkning7.9Fysioterapiutrustningochmaterial</v>
      </c>
      <c r="B312" t="s">
        <v>12</v>
      </c>
      <c r="C312" t="str">
        <f>'Input-inköpta varor o tjänster'!$J$11</f>
        <v>Inköpta produkter och tjänster - utökad beräkning</v>
      </c>
      <c r="D312" t="str">
        <f>'Input-inköpta varor o tjänster'!J321</f>
        <v>7.9 Fysioterapiutrustning och material</v>
      </c>
      <c r="E312" t="s">
        <v>516</v>
      </c>
      <c r="F312" s="77">
        <f>'Input-inköpta varor o tjänster'!K321</f>
        <v>0</v>
      </c>
      <c r="G312" s="77">
        <f>'Input-inköpta varor o tjänster'!L321</f>
        <v>0</v>
      </c>
      <c r="H312" s="77">
        <f>'Input-inköpta varor o tjänster'!M321</f>
        <v>0</v>
      </c>
      <c r="I312" s="77">
        <f>'Input-inköpta varor o tjänster'!N321</f>
        <v>0</v>
      </c>
      <c r="J312" s="77" t="str">
        <f>'Input-inköpta varor o tjänster'!O321</f>
        <v>kg CO2e/SEK</v>
      </c>
      <c r="K312" s="77">
        <f>'Input-inköpta varor o tjänster'!P321</f>
        <v>0</v>
      </c>
      <c r="L312" s="77">
        <f>'Input-inköpta varor o tjänster'!Q321</f>
        <v>0</v>
      </c>
      <c r="M312" s="78">
        <f>'Input-inköpta varor o tjänster'!R321</f>
        <v>5.4413645278779975E-2</v>
      </c>
      <c r="N312" s="78" t="str">
        <f>IF(ISNUMBER('Input-inköpta varor o tjänster'!S321),'Input-inköpta varor o tjänster'!S321,"-")</f>
        <v>-</v>
      </c>
      <c r="O312" s="78" t="str">
        <f>IF(ISNUMBER('Input-inköpta varor o tjänster'!T321),'Input-inköpta varor o tjänster'!T321,"-")</f>
        <v>-</v>
      </c>
      <c r="P312" s="78" t="str">
        <f>IF(ISNUMBER('Input-inköpta varor o tjänster'!U321),'Input-inköpta varor o tjänster'!U321,"-")</f>
        <v>-</v>
      </c>
      <c r="Q312" s="60" t="str">
        <f t="shared" si="44"/>
        <v>-</v>
      </c>
      <c r="R312" s="60" t="str">
        <f t="shared" si="44"/>
        <v>-</v>
      </c>
      <c r="S312" s="61" t="str">
        <f t="shared" si="44"/>
        <v>-</v>
      </c>
      <c r="T312" s="72" t="str">
        <f t="shared" si="43"/>
        <v>-</v>
      </c>
      <c r="U312" s="72" t="str">
        <f t="shared" si="43"/>
        <v>-</v>
      </c>
      <c r="V312" s="72" t="str">
        <f t="shared" si="43"/>
        <v>-</v>
      </c>
      <c r="W312" s="72">
        <f t="shared" si="48"/>
        <v>0</v>
      </c>
      <c r="X312" s="72" t="str">
        <f t="shared" si="45"/>
        <v>-</v>
      </c>
      <c r="Y312" s="72" t="str">
        <f t="shared" si="46"/>
        <v>-</v>
      </c>
      <c r="Z312" s="72" t="str">
        <f t="shared" si="47"/>
        <v>-</v>
      </c>
      <c r="AA312" s="72">
        <f t="shared" si="49"/>
        <v>0</v>
      </c>
      <c r="AB312" s="60" t="str">
        <f>IFERROR(INDEX('Listor_utökad spend'!D:D,MATCH(VALUE('Input-inköpta varor o tjänster'!E321),'Listor_utökad spend'!E:E,0)),0)</f>
        <v>7 Vårdrelaterad utrustning och förbrukningsvaror</v>
      </c>
      <c r="AC312" s="60" t="str">
        <f>IFERROR(INDEX('Listor_utökad spend'!F:F,MATCH(('Input-inköpta varor o tjänster'!F321),'Listor_utökad spend'!G:G,0)),AB312)</f>
        <v xml:space="preserve">7.9 Fysioterapiutrustning och material </v>
      </c>
      <c r="AD312" s="60" t="str">
        <f>IFERROR(INDEX('Listor_utökad spend'!H:H,MATCH(('Input-inköpta varor o tjänster'!G321),'Listor_utökad spend'!I:I,0)),AC312)</f>
        <v xml:space="preserve">7.9 Fysioterapiutrustning och material </v>
      </c>
      <c r="AE312" s="62"/>
      <c r="AF312"/>
    </row>
    <row r="313" spans="1:32" s="63" customFormat="1" ht="15.5" thickTop="1" thickBot="1">
      <c r="A313" t="str">
        <f t="shared" si="50"/>
        <v>InköpAvVarorInköptaprodukterochtjänster-utökadberäkning7.9.1Träningsutrustning</v>
      </c>
      <c r="B313" t="s">
        <v>12</v>
      </c>
      <c r="C313" t="str">
        <f>'Input-inköpta varor o tjänster'!$J$11</f>
        <v>Inköpta produkter och tjänster - utökad beräkning</v>
      </c>
      <c r="D313" t="str">
        <f>'Input-inköpta varor o tjänster'!J322</f>
        <v>7.9.1 Träningsutrustning</v>
      </c>
      <c r="E313" t="s">
        <v>516</v>
      </c>
      <c r="F313" s="77">
        <f>'Input-inköpta varor o tjänster'!K322</f>
        <v>0</v>
      </c>
      <c r="G313" s="77">
        <f>'Input-inköpta varor o tjänster'!L322</f>
        <v>0</v>
      </c>
      <c r="H313" s="77">
        <f>'Input-inköpta varor o tjänster'!M322</f>
        <v>0</v>
      </c>
      <c r="I313" s="77">
        <f>'Input-inköpta varor o tjänster'!N322</f>
        <v>0</v>
      </c>
      <c r="J313" s="77" t="str">
        <f>'Input-inköpta varor o tjänster'!O322</f>
        <v>kg CO2e/SEK</v>
      </c>
      <c r="K313" s="77">
        <f>'Input-inköpta varor o tjänster'!P322</f>
        <v>0</v>
      </c>
      <c r="L313" s="77">
        <f>'Input-inköpta varor o tjänster'!Q322</f>
        <v>0</v>
      </c>
      <c r="M313" s="78">
        <f>'Input-inköpta varor o tjänster'!R322</f>
        <v>5.9087117735780223E-2</v>
      </c>
      <c r="N313" s="78" t="str">
        <f>IF(ISNUMBER('Input-inköpta varor o tjänster'!S322),'Input-inköpta varor o tjänster'!S322,"-")</f>
        <v>-</v>
      </c>
      <c r="O313" s="78" t="str">
        <f>IF(ISNUMBER('Input-inköpta varor o tjänster'!T322),'Input-inköpta varor o tjänster'!T322,"-")</f>
        <v>-</v>
      </c>
      <c r="P313" s="78" t="str">
        <f>IF(ISNUMBER('Input-inköpta varor o tjänster'!U322),'Input-inköpta varor o tjänster'!U322,"-")</f>
        <v>-</v>
      </c>
      <c r="Q313" s="60" t="str">
        <f t="shared" si="44"/>
        <v>-</v>
      </c>
      <c r="R313" s="60" t="str">
        <f t="shared" si="44"/>
        <v>-</v>
      </c>
      <c r="S313" s="61" t="str">
        <f t="shared" si="44"/>
        <v>-</v>
      </c>
      <c r="T313" s="72" t="str">
        <f t="shared" si="43"/>
        <v>-</v>
      </c>
      <c r="U313" s="72" t="str">
        <f t="shared" si="43"/>
        <v>-</v>
      </c>
      <c r="V313" s="72" t="str">
        <f t="shared" si="43"/>
        <v>-</v>
      </c>
      <c r="W313" s="72">
        <f t="shared" si="48"/>
        <v>0</v>
      </c>
      <c r="X313" s="72" t="str">
        <f t="shared" si="45"/>
        <v>-</v>
      </c>
      <c r="Y313" s="72" t="str">
        <f t="shared" si="46"/>
        <v>-</v>
      </c>
      <c r="Z313" s="72" t="str">
        <f t="shared" si="47"/>
        <v>-</v>
      </c>
      <c r="AA313" s="72">
        <f t="shared" si="49"/>
        <v>0</v>
      </c>
      <c r="AB313" s="60" t="str">
        <f>IFERROR(INDEX('Listor_utökad spend'!D:D,MATCH(VALUE('Input-inköpta varor o tjänster'!E322),'Listor_utökad spend'!E:E,0)),0)</f>
        <v>7 Vårdrelaterad utrustning och förbrukningsvaror</v>
      </c>
      <c r="AC313" s="60" t="str">
        <f>IFERROR(INDEX('Listor_utökad spend'!F:F,MATCH(('Input-inköpta varor o tjänster'!F322),'Listor_utökad spend'!G:G,0)),AB313)</f>
        <v xml:space="preserve">7.9 Fysioterapiutrustning och material </v>
      </c>
      <c r="AD313" s="60" t="str">
        <f>IFERROR(INDEX('Listor_utökad spend'!H:H,MATCH(('Input-inköpta varor o tjänster'!G322),'Listor_utökad spend'!I:I,0)),AC313)</f>
        <v>7.9.1. Träningsutrustning</v>
      </c>
      <c r="AE313" s="62"/>
      <c r="AF313"/>
    </row>
    <row r="314" spans="1:32" s="63" customFormat="1" ht="15.5" thickTop="1" thickBot="1">
      <c r="A314" t="str">
        <f t="shared" si="50"/>
        <v>InköpAvVarorInköptaprodukterochtjänster-utökadberäkning7.9.2Fysioterapimaterial</v>
      </c>
      <c r="B314" t="s">
        <v>12</v>
      </c>
      <c r="C314" t="str">
        <f>'Input-inköpta varor o tjänster'!$J$11</f>
        <v>Inköpta produkter och tjänster - utökad beräkning</v>
      </c>
      <c r="D314" t="str">
        <f>'Input-inköpta varor o tjänster'!J323</f>
        <v>7.9.2 Fysioterapimaterial</v>
      </c>
      <c r="E314" t="s">
        <v>516</v>
      </c>
      <c r="F314" s="77">
        <f>'Input-inköpta varor o tjänster'!K323</f>
        <v>0</v>
      </c>
      <c r="G314" s="77">
        <f>'Input-inköpta varor o tjänster'!L323</f>
        <v>0</v>
      </c>
      <c r="H314" s="77">
        <f>'Input-inköpta varor o tjänster'!M323</f>
        <v>0</v>
      </c>
      <c r="I314" s="77">
        <f>'Input-inköpta varor o tjänster'!N323</f>
        <v>0</v>
      </c>
      <c r="J314" s="77" t="str">
        <f>'Input-inköpta varor o tjänster'!O323</f>
        <v>kg CO2e/SEK</v>
      </c>
      <c r="K314" s="77">
        <f>'Input-inköpta varor o tjänster'!P323</f>
        <v>0</v>
      </c>
      <c r="L314" s="77">
        <f>'Input-inköpta varor o tjänster'!Q323</f>
        <v>0</v>
      </c>
      <c r="M314" s="78">
        <f>'Input-inköpta varor o tjänster'!R323</f>
        <v>4.7462907734136611E-2</v>
      </c>
      <c r="N314" s="78" t="str">
        <f>IF(ISNUMBER('Input-inköpta varor o tjänster'!S323),'Input-inköpta varor o tjänster'!S323,"-")</f>
        <v>-</v>
      </c>
      <c r="O314" s="78" t="str">
        <f>IF(ISNUMBER('Input-inköpta varor o tjänster'!T323),'Input-inköpta varor o tjänster'!T323,"-")</f>
        <v>-</v>
      </c>
      <c r="P314" s="78" t="str">
        <f>IF(ISNUMBER('Input-inköpta varor o tjänster'!U323),'Input-inköpta varor o tjänster'!U323,"-")</f>
        <v>-</v>
      </c>
      <c r="Q314" s="60" t="str">
        <f t="shared" si="44"/>
        <v>-</v>
      </c>
      <c r="R314" s="60" t="str">
        <f t="shared" si="44"/>
        <v>-</v>
      </c>
      <c r="S314" s="61" t="str">
        <f t="shared" si="44"/>
        <v>-</v>
      </c>
      <c r="T314" s="72" t="str">
        <f t="shared" si="43"/>
        <v>-</v>
      </c>
      <c r="U314" s="72" t="str">
        <f t="shared" si="43"/>
        <v>-</v>
      </c>
      <c r="V314" s="72" t="str">
        <f t="shared" si="43"/>
        <v>-</v>
      </c>
      <c r="W314" s="72">
        <f t="shared" si="48"/>
        <v>0</v>
      </c>
      <c r="X314" s="72" t="str">
        <f t="shared" si="45"/>
        <v>-</v>
      </c>
      <c r="Y314" s="72" t="str">
        <f t="shared" si="46"/>
        <v>-</v>
      </c>
      <c r="Z314" s="72" t="str">
        <f t="shared" si="47"/>
        <v>-</v>
      </c>
      <c r="AA314" s="72">
        <f t="shared" si="49"/>
        <v>0</v>
      </c>
      <c r="AB314" s="60" t="str">
        <f>IFERROR(INDEX('Listor_utökad spend'!D:D,MATCH(VALUE('Input-inköpta varor o tjänster'!E323),'Listor_utökad spend'!E:E,0)),0)</f>
        <v>7 Vårdrelaterad utrustning och förbrukningsvaror</v>
      </c>
      <c r="AC314" s="60" t="str">
        <f>IFERROR(INDEX('Listor_utökad spend'!F:F,MATCH(('Input-inköpta varor o tjänster'!F323),'Listor_utökad spend'!G:G,0)),AB314)</f>
        <v xml:space="preserve">7.9 Fysioterapiutrustning och material </v>
      </c>
      <c r="AD314" s="60" t="str">
        <f>IFERROR(INDEX('Listor_utökad spend'!H:H,MATCH(('Input-inköpta varor o tjänster'!G323),'Listor_utökad spend'!I:I,0)),AC314)</f>
        <v>7.9.2. Fysioterapimaterial</v>
      </c>
      <c r="AE314" s="62"/>
      <c r="AF314"/>
    </row>
    <row r="315" spans="1:32" s="63" customFormat="1" ht="15.5" thickTop="1" thickBot="1">
      <c r="A315" t="str">
        <f t="shared" si="50"/>
        <v>InköpAvVarorInköptaprodukterochtjänster-utökadberäkning7.9.3Träningsutrustningförbassäng</v>
      </c>
      <c r="B315" t="s">
        <v>12</v>
      </c>
      <c r="C315" t="str">
        <f>'Input-inköpta varor o tjänster'!$J$11</f>
        <v>Inköpta produkter och tjänster - utökad beräkning</v>
      </c>
      <c r="D315" t="str">
        <f>'Input-inköpta varor o tjänster'!J324</f>
        <v>7.9.3 Träningsutrustning för bassäng</v>
      </c>
      <c r="E315" t="s">
        <v>516</v>
      </c>
      <c r="F315" s="77">
        <f>'Input-inköpta varor o tjänster'!K324</f>
        <v>0</v>
      </c>
      <c r="G315" s="77">
        <f>'Input-inköpta varor o tjänster'!L324</f>
        <v>0</v>
      </c>
      <c r="H315" s="77">
        <f>'Input-inköpta varor o tjänster'!M324</f>
        <v>0</v>
      </c>
      <c r="I315" s="77">
        <f>'Input-inköpta varor o tjänster'!N324</f>
        <v>0</v>
      </c>
      <c r="J315" s="77" t="str">
        <f>'Input-inköpta varor o tjänster'!O324</f>
        <v>kg CO2e/SEK</v>
      </c>
      <c r="K315" s="77">
        <f>'Input-inköpta varor o tjänster'!P324</f>
        <v>0</v>
      </c>
      <c r="L315" s="77">
        <f>'Input-inköpta varor o tjänster'!Q324</f>
        <v>0</v>
      </c>
      <c r="M315" s="78">
        <f>'Input-inköpta varor o tjänster'!R324</f>
        <v>5.6690910366423077E-2</v>
      </c>
      <c r="N315" s="78" t="str">
        <f>IF(ISNUMBER('Input-inköpta varor o tjänster'!S324),'Input-inköpta varor o tjänster'!S324,"-")</f>
        <v>-</v>
      </c>
      <c r="O315" s="78" t="str">
        <f>IF(ISNUMBER('Input-inköpta varor o tjänster'!T324),'Input-inköpta varor o tjänster'!T324,"-")</f>
        <v>-</v>
      </c>
      <c r="P315" s="78" t="str">
        <f>IF(ISNUMBER('Input-inköpta varor o tjänster'!U324),'Input-inköpta varor o tjänster'!U324,"-")</f>
        <v>-</v>
      </c>
      <c r="Q315" s="60" t="str">
        <f t="shared" si="44"/>
        <v>-</v>
      </c>
      <c r="R315" s="60" t="str">
        <f t="shared" si="44"/>
        <v>-</v>
      </c>
      <c r="S315" s="61" t="str">
        <f t="shared" si="44"/>
        <v>-</v>
      </c>
      <c r="T315" s="72" t="str">
        <f t="shared" si="43"/>
        <v>-</v>
      </c>
      <c r="U315" s="72" t="str">
        <f t="shared" si="43"/>
        <v>-</v>
      </c>
      <c r="V315" s="72" t="str">
        <f t="shared" si="43"/>
        <v>-</v>
      </c>
      <c r="W315" s="72">
        <f t="shared" si="48"/>
        <v>0</v>
      </c>
      <c r="X315" s="72" t="str">
        <f t="shared" si="45"/>
        <v>-</v>
      </c>
      <c r="Y315" s="72" t="str">
        <f t="shared" si="46"/>
        <v>-</v>
      </c>
      <c r="Z315" s="72" t="str">
        <f t="shared" si="47"/>
        <v>-</v>
      </c>
      <c r="AA315" s="72">
        <f t="shared" si="49"/>
        <v>0</v>
      </c>
      <c r="AB315" s="60" t="str">
        <f>IFERROR(INDEX('Listor_utökad spend'!D:D,MATCH(VALUE('Input-inköpta varor o tjänster'!E324),'Listor_utökad spend'!E:E,0)),0)</f>
        <v>7 Vårdrelaterad utrustning och förbrukningsvaror</v>
      </c>
      <c r="AC315" s="60" t="str">
        <f>IFERROR(INDEX('Listor_utökad spend'!F:F,MATCH(('Input-inköpta varor o tjänster'!F324),'Listor_utökad spend'!G:G,0)),AB315)</f>
        <v xml:space="preserve">7.9 Fysioterapiutrustning och material </v>
      </c>
      <c r="AD315" s="60" t="str">
        <f>IFERROR(INDEX('Listor_utökad spend'!H:H,MATCH(('Input-inköpta varor o tjänster'!G324),'Listor_utökad spend'!I:I,0)),AC315)</f>
        <v>7.9.3. Träningsutrustning för bassäng</v>
      </c>
      <c r="AE315" s="62"/>
      <c r="AF315"/>
    </row>
    <row r="316" spans="1:32" s="63" customFormat="1" ht="15.5" thickTop="1" thickBot="1">
      <c r="A316" t="str">
        <f t="shared" si="50"/>
        <v>InköpAvVarorInköptaprodukterochtjänster-utökadberäkning0</v>
      </c>
      <c r="B316" t="s">
        <v>12</v>
      </c>
      <c r="C316" t="str">
        <f>'Input-inköpta varor o tjänster'!$J$11</f>
        <v>Inköpta produkter och tjänster - utökad beräkning</v>
      </c>
      <c r="D316">
        <f>'Input-inköpta varor o tjänster'!J325</f>
        <v>0</v>
      </c>
      <c r="E316" t="s">
        <v>516</v>
      </c>
      <c r="F316" s="77">
        <f>'Input-inköpta varor o tjänster'!K325</f>
        <v>0</v>
      </c>
      <c r="G316" s="77">
        <f>'Input-inköpta varor o tjänster'!L325</f>
        <v>0</v>
      </c>
      <c r="H316" s="77">
        <f>'Input-inköpta varor o tjänster'!M325</f>
        <v>0</v>
      </c>
      <c r="I316" s="77">
        <f>'Input-inköpta varor o tjänster'!N325</f>
        <v>0</v>
      </c>
      <c r="J316" s="77" t="str">
        <f>'Input-inköpta varor o tjänster'!O325</f>
        <v>-</v>
      </c>
      <c r="K316" s="77" t="str">
        <f>'Input-inköpta varor o tjänster'!P325</f>
        <v>-</v>
      </c>
      <c r="L316" s="77" t="str">
        <f>'Input-inköpta varor o tjänster'!Q325</f>
        <v>-</v>
      </c>
      <c r="M316" s="78" t="str">
        <f>'Input-inköpta varor o tjänster'!R325</f>
        <v>-</v>
      </c>
      <c r="N316" s="78" t="str">
        <f>IF(ISNUMBER('Input-inköpta varor o tjänster'!S325),'Input-inköpta varor o tjänster'!S325,"-")</f>
        <v>-</v>
      </c>
      <c r="O316" s="78" t="str">
        <f>IF(ISNUMBER('Input-inköpta varor o tjänster'!T325),'Input-inköpta varor o tjänster'!T325,"-")</f>
        <v>-</v>
      </c>
      <c r="P316" s="78" t="str">
        <f>IF(ISNUMBER('Input-inköpta varor o tjänster'!U325),'Input-inköpta varor o tjänster'!U325,"-")</f>
        <v>-</v>
      </c>
      <c r="Q316" s="60" t="str">
        <f t="shared" si="44"/>
        <v>-</v>
      </c>
      <c r="R316" s="60" t="str">
        <f t="shared" si="44"/>
        <v>-</v>
      </c>
      <c r="S316" s="61" t="str">
        <f t="shared" si="44"/>
        <v>-</v>
      </c>
      <c r="T316" s="72" t="str">
        <f t="shared" si="43"/>
        <v>-</v>
      </c>
      <c r="U316" s="72" t="str">
        <f t="shared" si="43"/>
        <v>-</v>
      </c>
      <c r="V316" s="72" t="str">
        <f t="shared" si="43"/>
        <v>-</v>
      </c>
      <c r="W316" s="72">
        <f t="shared" si="48"/>
        <v>0</v>
      </c>
      <c r="X316" s="72" t="str">
        <f t="shared" si="45"/>
        <v>-</v>
      </c>
      <c r="Y316" s="72" t="str">
        <f t="shared" si="46"/>
        <v>-</v>
      </c>
      <c r="Z316" s="72" t="str">
        <f t="shared" si="47"/>
        <v>-</v>
      </c>
      <c r="AA316" s="72">
        <f t="shared" si="49"/>
        <v>0</v>
      </c>
      <c r="AB316" s="60">
        <f>IFERROR(INDEX('Listor_utökad spend'!D:D,MATCH(VALUE('Input-inköpta varor o tjänster'!E325),'Listor_utökad spend'!E:E,0)),0)</f>
        <v>0</v>
      </c>
      <c r="AC316" s="60">
        <f>IFERROR(INDEX('Listor_utökad spend'!F:F,MATCH(('Input-inköpta varor o tjänster'!F325),'Listor_utökad spend'!G:G,0)),AB316)</f>
        <v>0</v>
      </c>
      <c r="AD316" s="60" t="str">
        <f>IFERROR(INDEX('Listor_utökad spend'!H:H,MATCH(('Input-inköpta varor o tjänster'!G325),'Listor_utökad spend'!I:I,0)),AC316)</f>
        <v xml:space="preserve"> </v>
      </c>
      <c r="AE316" s="62"/>
      <c r="AF316"/>
    </row>
    <row r="317" spans="1:32" s="63" customFormat="1" ht="15.5" thickTop="1" thickBot="1">
      <c r="A317" t="str">
        <f t="shared" si="50"/>
        <v>InköpAvVarorInköptaprodukterochtjänster-utökadberäkning8Läkemedelochtillhörandetjänster</v>
      </c>
      <c r="B317" t="s">
        <v>12</v>
      </c>
      <c r="C317" t="str">
        <f>'Input-inköpta varor o tjänster'!$J$11</f>
        <v>Inköpta produkter och tjänster - utökad beräkning</v>
      </c>
      <c r="D317" t="str">
        <f>'Input-inköpta varor o tjänster'!J326</f>
        <v>8 Läkemedel och tillhörande tjänster</v>
      </c>
      <c r="E317" t="s">
        <v>516</v>
      </c>
      <c r="F317" s="77">
        <f>'Input-inköpta varor o tjänster'!K326</f>
        <v>0</v>
      </c>
      <c r="G317" s="77">
        <f>'Input-inköpta varor o tjänster'!L326</f>
        <v>0</v>
      </c>
      <c r="H317" s="77">
        <f>'Input-inköpta varor o tjänster'!M326</f>
        <v>0</v>
      </c>
      <c r="I317" s="77">
        <f>'Input-inköpta varor o tjänster'!N326</f>
        <v>0</v>
      </c>
      <c r="J317" s="77" t="str">
        <f>'Input-inköpta varor o tjänster'!O326</f>
        <v>kg CO2e/SEK</v>
      </c>
      <c r="K317" s="77">
        <f>'Input-inköpta varor o tjänster'!P326</f>
        <v>0</v>
      </c>
      <c r="L317" s="77">
        <f>'Input-inköpta varor o tjänster'!Q326</f>
        <v>0</v>
      </c>
      <c r="M317" s="78">
        <f>'Input-inköpta varor o tjänster'!R326</f>
        <v>2.4641230670288086E-2</v>
      </c>
      <c r="N317" s="78" t="str">
        <f>IF(ISNUMBER('Input-inköpta varor o tjänster'!S326),'Input-inköpta varor o tjänster'!S326,"-")</f>
        <v>-</v>
      </c>
      <c r="O317" s="78" t="str">
        <f>IF(ISNUMBER('Input-inköpta varor o tjänster'!T326),'Input-inköpta varor o tjänster'!T326,"-")</f>
        <v>-</v>
      </c>
      <c r="P317" s="78" t="str">
        <f>IF(ISNUMBER('Input-inköpta varor o tjänster'!U326),'Input-inköpta varor o tjänster'!U326,"-")</f>
        <v>-</v>
      </c>
      <c r="Q317" s="60" t="str">
        <f t="shared" si="44"/>
        <v>-</v>
      </c>
      <c r="R317" s="60" t="str">
        <f t="shared" si="44"/>
        <v>-</v>
      </c>
      <c r="S317" s="61" t="str">
        <f t="shared" si="44"/>
        <v>-</v>
      </c>
      <c r="T317" s="72" t="str">
        <f t="shared" si="43"/>
        <v>-</v>
      </c>
      <c r="U317" s="72" t="str">
        <f t="shared" si="43"/>
        <v>-</v>
      </c>
      <c r="V317" s="72" t="str">
        <f t="shared" si="43"/>
        <v>-</v>
      </c>
      <c r="W317" s="72">
        <f t="shared" si="48"/>
        <v>0</v>
      </c>
      <c r="X317" s="72" t="str">
        <f t="shared" si="45"/>
        <v>-</v>
      </c>
      <c r="Y317" s="72" t="str">
        <f t="shared" si="46"/>
        <v>-</v>
      </c>
      <c r="Z317" s="72" t="str">
        <f t="shared" si="47"/>
        <v>-</v>
      </c>
      <c r="AA317" s="72">
        <f t="shared" si="49"/>
        <v>0</v>
      </c>
      <c r="AB317" s="60" t="str">
        <f>IFERROR(INDEX('Listor_utökad spend'!D:D,MATCH(VALUE('Input-inköpta varor o tjänster'!E326),'Listor_utökad spend'!E:E,0)),0)</f>
        <v>8 Läkemedel och tillhörande tjänster</v>
      </c>
      <c r="AC317" s="60" t="str">
        <f>IFERROR(INDEX('Listor_utökad spend'!F:F,MATCH(('Input-inköpta varor o tjänster'!F326),'Listor_utökad spend'!G:G,0)),AB317)</f>
        <v>8 Läkemedel och tillhörande tjänster</v>
      </c>
      <c r="AD317" s="60" t="str">
        <f>IFERROR(INDEX('Listor_utökad spend'!H:H,MATCH(('Input-inköpta varor o tjänster'!G326),'Listor_utökad spend'!I:I,0)),AC317)</f>
        <v>8 Läkemedel och tillhörande tjänster</v>
      </c>
      <c r="AE317" s="62"/>
      <c r="AF317"/>
    </row>
    <row r="318" spans="1:32" s="63" customFormat="1" ht="15.5" thickTop="1" thickBot="1">
      <c r="A318" t="str">
        <f t="shared" si="50"/>
        <v>InköpAvVarorInköptaprodukterochtjänster-utökadberäkning8.1Dosdispensering</v>
      </c>
      <c r="B318" t="s">
        <v>12</v>
      </c>
      <c r="C318" t="str">
        <f>'Input-inköpta varor o tjänster'!$J$11</f>
        <v>Inköpta produkter och tjänster - utökad beräkning</v>
      </c>
      <c r="D318" t="str">
        <f>'Input-inköpta varor o tjänster'!J327</f>
        <v>8.1 Dosdispensering</v>
      </c>
      <c r="E318" t="s">
        <v>516</v>
      </c>
      <c r="F318" s="77">
        <f>'Input-inköpta varor o tjänster'!K327</f>
        <v>0</v>
      </c>
      <c r="G318" s="77">
        <f>'Input-inköpta varor o tjänster'!L327</f>
        <v>0</v>
      </c>
      <c r="H318" s="77">
        <f>'Input-inköpta varor o tjänster'!M327</f>
        <v>0</v>
      </c>
      <c r="I318" s="77">
        <f>'Input-inköpta varor o tjänster'!N327</f>
        <v>0</v>
      </c>
      <c r="J318" s="77" t="str">
        <f>'Input-inköpta varor o tjänster'!O327</f>
        <v>kg CO2e/SEK</v>
      </c>
      <c r="K318" s="77">
        <f>'Input-inköpta varor o tjänster'!P327</f>
        <v>0</v>
      </c>
      <c r="L318" s="77">
        <f>'Input-inköpta varor o tjänster'!Q327</f>
        <v>0</v>
      </c>
      <c r="M318" s="78">
        <f>'Input-inköpta varor o tjänster'!R327</f>
        <v>5.3580579380120069E-3</v>
      </c>
      <c r="N318" s="78" t="str">
        <f>IF(ISNUMBER('Input-inköpta varor o tjänster'!S327),'Input-inköpta varor o tjänster'!S327,"-")</f>
        <v>-</v>
      </c>
      <c r="O318" s="78" t="str">
        <f>IF(ISNUMBER('Input-inköpta varor o tjänster'!T327),'Input-inköpta varor o tjänster'!T327,"-")</f>
        <v>-</v>
      </c>
      <c r="P318" s="78" t="str">
        <f>IF(ISNUMBER('Input-inköpta varor o tjänster'!U327),'Input-inköpta varor o tjänster'!U327,"-")</f>
        <v>-</v>
      </c>
      <c r="Q318" s="60" t="str">
        <f t="shared" si="44"/>
        <v>-</v>
      </c>
      <c r="R318" s="60" t="str">
        <f t="shared" si="44"/>
        <v>-</v>
      </c>
      <c r="S318" s="61" t="str">
        <f t="shared" si="44"/>
        <v>-</v>
      </c>
      <c r="T318" s="72" t="str">
        <f t="shared" si="43"/>
        <v>-</v>
      </c>
      <c r="U318" s="72" t="str">
        <f t="shared" si="43"/>
        <v>-</v>
      </c>
      <c r="V318" s="72" t="str">
        <f t="shared" si="43"/>
        <v>-</v>
      </c>
      <c r="W318" s="72">
        <f t="shared" si="48"/>
        <v>0</v>
      </c>
      <c r="X318" s="72" t="str">
        <f t="shared" si="45"/>
        <v>-</v>
      </c>
      <c r="Y318" s="72" t="str">
        <f t="shared" si="46"/>
        <v>-</v>
      </c>
      <c r="Z318" s="72" t="str">
        <f t="shared" si="47"/>
        <v>-</v>
      </c>
      <c r="AA318" s="72">
        <f t="shared" si="49"/>
        <v>0</v>
      </c>
      <c r="AB318" s="60" t="str">
        <f>IFERROR(INDEX('Listor_utökad spend'!D:D,MATCH(VALUE('Input-inköpta varor o tjänster'!E327),'Listor_utökad spend'!E:E,0)),0)</f>
        <v>8 Läkemedel och tillhörande tjänster</v>
      </c>
      <c r="AC318" s="60" t="str">
        <f>IFERROR(INDEX('Listor_utökad spend'!F:F,MATCH(('Input-inköpta varor o tjänster'!F327),'Listor_utökad spend'!G:G,0)),AB318)</f>
        <v>8.1 Dosdispensering</v>
      </c>
      <c r="AD318" s="60" t="str">
        <f>IFERROR(INDEX('Listor_utökad spend'!H:H,MATCH(('Input-inköpta varor o tjänster'!G327),'Listor_utökad spend'!I:I,0)),AC318)</f>
        <v>8.1 Dosdispensering</v>
      </c>
      <c r="AE318" s="62"/>
      <c r="AF318"/>
    </row>
    <row r="319" spans="1:32" s="63" customFormat="1" ht="15.5" thickTop="1" thickBot="1">
      <c r="A319" t="str">
        <f t="shared" si="50"/>
        <v>InköpAvVarorInköptaprodukterochtjänster-utökadberäkning8.1.1Slutenvård</v>
      </c>
      <c r="B319" t="s">
        <v>12</v>
      </c>
      <c r="C319" t="str">
        <f>'Input-inköpta varor o tjänster'!$J$11</f>
        <v>Inköpta produkter och tjänster - utökad beräkning</v>
      </c>
      <c r="D319" t="str">
        <f>'Input-inköpta varor o tjänster'!J328</f>
        <v>8.1.1 Slutenvård</v>
      </c>
      <c r="E319" t="s">
        <v>516</v>
      </c>
      <c r="F319" s="77">
        <f>'Input-inköpta varor o tjänster'!K328</f>
        <v>0</v>
      </c>
      <c r="G319" s="77">
        <f>'Input-inköpta varor o tjänster'!L328</f>
        <v>0</v>
      </c>
      <c r="H319" s="77">
        <f>'Input-inköpta varor o tjänster'!M328</f>
        <v>0</v>
      </c>
      <c r="I319" s="77">
        <f>'Input-inköpta varor o tjänster'!N328</f>
        <v>0</v>
      </c>
      <c r="J319" s="77" t="str">
        <f>'Input-inköpta varor o tjänster'!O328</f>
        <v>kg CO2e/SEK</v>
      </c>
      <c r="K319" s="77">
        <f>'Input-inköpta varor o tjänster'!P328</f>
        <v>0</v>
      </c>
      <c r="L319" s="77">
        <f>'Input-inköpta varor o tjänster'!Q328</f>
        <v>0</v>
      </c>
      <c r="M319" s="78">
        <f>'Input-inköpta varor o tjänster'!R328</f>
        <v>5.3580579380120069E-3</v>
      </c>
      <c r="N319" s="78" t="str">
        <f>IF(ISNUMBER('Input-inköpta varor o tjänster'!S328),'Input-inköpta varor o tjänster'!S328,"-")</f>
        <v>-</v>
      </c>
      <c r="O319" s="78" t="str">
        <f>IF(ISNUMBER('Input-inköpta varor o tjänster'!T328),'Input-inköpta varor o tjänster'!T328,"-")</f>
        <v>-</v>
      </c>
      <c r="P319" s="78" t="str">
        <f>IF(ISNUMBER('Input-inköpta varor o tjänster'!U328),'Input-inköpta varor o tjänster'!U328,"-")</f>
        <v>-</v>
      </c>
      <c r="Q319" s="60" t="str">
        <f t="shared" si="44"/>
        <v>-</v>
      </c>
      <c r="R319" s="60" t="str">
        <f t="shared" si="44"/>
        <v>-</v>
      </c>
      <c r="S319" s="61" t="str">
        <f t="shared" si="44"/>
        <v>-</v>
      </c>
      <c r="T319" s="72" t="str">
        <f t="shared" si="43"/>
        <v>-</v>
      </c>
      <c r="U319" s="72" t="str">
        <f t="shared" si="43"/>
        <v>-</v>
      </c>
      <c r="V319" s="72" t="str">
        <f t="shared" si="43"/>
        <v>-</v>
      </c>
      <c r="W319" s="72">
        <f t="shared" si="48"/>
        <v>0</v>
      </c>
      <c r="X319" s="72" t="str">
        <f t="shared" si="45"/>
        <v>-</v>
      </c>
      <c r="Y319" s="72" t="str">
        <f t="shared" si="46"/>
        <v>-</v>
      </c>
      <c r="Z319" s="72" t="str">
        <f t="shared" si="47"/>
        <v>-</v>
      </c>
      <c r="AA319" s="72">
        <f t="shared" si="49"/>
        <v>0</v>
      </c>
      <c r="AB319" s="60" t="str">
        <f>IFERROR(INDEX('Listor_utökad spend'!D:D,MATCH(VALUE('Input-inköpta varor o tjänster'!E328),'Listor_utökad spend'!E:E,0)),0)</f>
        <v>8 Läkemedel och tillhörande tjänster</v>
      </c>
      <c r="AC319" s="60" t="str">
        <f>IFERROR(INDEX('Listor_utökad spend'!F:F,MATCH(('Input-inköpta varor o tjänster'!F328),'Listor_utökad spend'!G:G,0)),AB319)</f>
        <v>8.1 Dosdispensering</v>
      </c>
      <c r="AD319" s="60" t="str">
        <f>IFERROR(INDEX('Listor_utökad spend'!H:H,MATCH(('Input-inköpta varor o tjänster'!G328),'Listor_utökad spend'!I:I,0)),AC319)</f>
        <v>8.1.1. Slutenvård</v>
      </c>
      <c r="AE319" s="62"/>
      <c r="AF319"/>
    </row>
    <row r="320" spans="1:32" s="63" customFormat="1" ht="15.5" thickTop="1" thickBot="1">
      <c r="A320" t="str">
        <f t="shared" si="50"/>
        <v>InköpAvVarorInköptaprodukterochtjänster-utökadberäkning8.1.2Öppenvård</v>
      </c>
      <c r="B320" t="s">
        <v>12</v>
      </c>
      <c r="C320" t="str">
        <f>'Input-inköpta varor o tjänster'!$J$11</f>
        <v>Inköpta produkter och tjänster - utökad beräkning</v>
      </c>
      <c r="D320" t="str">
        <f>'Input-inköpta varor o tjänster'!J329</f>
        <v>8.1.2 Öppenvård</v>
      </c>
      <c r="E320" t="s">
        <v>516</v>
      </c>
      <c r="F320" s="77">
        <f>'Input-inköpta varor o tjänster'!K329</f>
        <v>0</v>
      </c>
      <c r="G320" s="77">
        <f>'Input-inköpta varor o tjänster'!L329</f>
        <v>0</v>
      </c>
      <c r="H320" s="77">
        <f>'Input-inköpta varor o tjänster'!M329</f>
        <v>0</v>
      </c>
      <c r="I320" s="77">
        <f>'Input-inköpta varor o tjänster'!N329</f>
        <v>0</v>
      </c>
      <c r="J320" s="77" t="str">
        <f>'Input-inköpta varor o tjänster'!O329</f>
        <v>kg CO2e/SEK</v>
      </c>
      <c r="K320" s="77">
        <f>'Input-inköpta varor o tjänster'!P329</f>
        <v>0</v>
      </c>
      <c r="L320" s="77">
        <f>'Input-inköpta varor o tjänster'!Q329</f>
        <v>0</v>
      </c>
      <c r="M320" s="78">
        <f>'Input-inköpta varor o tjänster'!R329</f>
        <v>5.3580579380120069E-3</v>
      </c>
      <c r="N320" s="78" t="str">
        <f>IF(ISNUMBER('Input-inköpta varor o tjänster'!S329),'Input-inköpta varor o tjänster'!S329,"-")</f>
        <v>-</v>
      </c>
      <c r="O320" s="78" t="str">
        <f>IF(ISNUMBER('Input-inköpta varor o tjänster'!T329),'Input-inköpta varor o tjänster'!T329,"-")</f>
        <v>-</v>
      </c>
      <c r="P320" s="78" t="str">
        <f>IF(ISNUMBER('Input-inköpta varor o tjänster'!U329),'Input-inköpta varor o tjänster'!U329,"-")</f>
        <v>-</v>
      </c>
      <c r="Q320" s="60" t="str">
        <f t="shared" si="44"/>
        <v>-</v>
      </c>
      <c r="R320" s="60" t="str">
        <f t="shared" si="44"/>
        <v>-</v>
      </c>
      <c r="S320" s="61" t="str">
        <f t="shared" si="44"/>
        <v>-</v>
      </c>
      <c r="T320" s="72" t="str">
        <f t="shared" si="43"/>
        <v>-</v>
      </c>
      <c r="U320" s="72" t="str">
        <f t="shared" si="43"/>
        <v>-</v>
      </c>
      <c r="V320" s="72" t="str">
        <f t="shared" si="43"/>
        <v>-</v>
      </c>
      <c r="W320" s="72">
        <f t="shared" si="48"/>
        <v>0</v>
      </c>
      <c r="X320" s="72" t="str">
        <f t="shared" si="45"/>
        <v>-</v>
      </c>
      <c r="Y320" s="72" t="str">
        <f t="shared" si="46"/>
        <v>-</v>
      </c>
      <c r="Z320" s="72" t="str">
        <f t="shared" si="47"/>
        <v>-</v>
      </c>
      <c r="AA320" s="72">
        <f t="shared" si="49"/>
        <v>0</v>
      </c>
      <c r="AB320" s="60" t="str">
        <f>IFERROR(INDEX('Listor_utökad spend'!D:D,MATCH(VALUE('Input-inköpta varor o tjänster'!E329),'Listor_utökad spend'!E:E,0)),0)</f>
        <v>8 Läkemedel och tillhörande tjänster</v>
      </c>
      <c r="AC320" s="60" t="str">
        <f>IFERROR(INDEX('Listor_utökad spend'!F:F,MATCH(('Input-inköpta varor o tjänster'!F329),'Listor_utökad spend'!G:G,0)),AB320)</f>
        <v>8.1 Dosdispensering</v>
      </c>
      <c r="AD320" s="60" t="str">
        <f>IFERROR(INDEX('Listor_utökad spend'!H:H,MATCH(('Input-inköpta varor o tjänster'!G329),'Listor_utökad spend'!I:I,0)),AC320)</f>
        <v>8.1.2. Öppenvård</v>
      </c>
      <c r="AE320" s="62"/>
      <c r="AF320"/>
    </row>
    <row r="321" spans="1:32" s="63" customFormat="1" ht="15.5" thickTop="1" thickBot="1">
      <c r="A321" t="str">
        <f t="shared" si="50"/>
        <v>InköpAvVarorInköptaprodukterochtjänster-utökadberäkning8.2Läkemedel</v>
      </c>
      <c r="B321" t="s">
        <v>12</v>
      </c>
      <c r="C321" t="str">
        <f>'Input-inköpta varor o tjänster'!$J$11</f>
        <v>Inköpta produkter och tjänster - utökad beräkning</v>
      </c>
      <c r="D321" t="str">
        <f>'Input-inköpta varor o tjänster'!J330</f>
        <v>8.2 Läkemedel</v>
      </c>
      <c r="E321" t="s">
        <v>516</v>
      </c>
      <c r="F321" s="77">
        <f>'Input-inköpta varor o tjänster'!K330</f>
        <v>0</v>
      </c>
      <c r="G321" s="77">
        <f>'Input-inköpta varor o tjänster'!L330</f>
        <v>0</v>
      </c>
      <c r="H321" s="77">
        <f>'Input-inköpta varor o tjänster'!M330</f>
        <v>0</v>
      </c>
      <c r="I321" s="77">
        <f>'Input-inköpta varor o tjänster'!N330</f>
        <v>0</v>
      </c>
      <c r="J321" s="77" t="str">
        <f>'Input-inköpta varor o tjänster'!O330</f>
        <v>kg CO2e/SEK</v>
      </c>
      <c r="K321" s="77">
        <f>'Input-inköpta varor o tjänster'!P330</f>
        <v>0</v>
      </c>
      <c r="L321" s="77">
        <f>'Input-inköpta varor o tjänster'!Q330</f>
        <v>0</v>
      </c>
      <c r="M321" s="78">
        <f>'Input-inköpta varor o tjänster'!R330</f>
        <v>9.2590874202761637E-3</v>
      </c>
      <c r="N321" s="78" t="str">
        <f>IF(ISNUMBER('Input-inköpta varor o tjänster'!S330),'Input-inköpta varor o tjänster'!S330,"-")</f>
        <v>-</v>
      </c>
      <c r="O321" s="78" t="str">
        <f>IF(ISNUMBER('Input-inköpta varor o tjänster'!T330),'Input-inköpta varor o tjänster'!T330,"-")</f>
        <v>-</v>
      </c>
      <c r="P321" s="78" t="str">
        <f>IF(ISNUMBER('Input-inköpta varor o tjänster'!U330),'Input-inköpta varor o tjänster'!U330,"-")</f>
        <v>-</v>
      </c>
      <c r="Q321" s="60" t="str">
        <f t="shared" si="44"/>
        <v>-</v>
      </c>
      <c r="R321" s="60" t="str">
        <f t="shared" si="44"/>
        <v>-</v>
      </c>
      <c r="S321" s="61" t="str">
        <f t="shared" si="44"/>
        <v>-</v>
      </c>
      <c r="T321" s="72" t="str">
        <f t="shared" si="43"/>
        <v>-</v>
      </c>
      <c r="U321" s="72" t="str">
        <f t="shared" si="43"/>
        <v>-</v>
      </c>
      <c r="V321" s="72" t="str">
        <f t="shared" si="43"/>
        <v>-</v>
      </c>
      <c r="W321" s="72">
        <f t="shared" si="48"/>
        <v>0</v>
      </c>
      <c r="X321" s="72" t="str">
        <f t="shared" si="45"/>
        <v>-</v>
      </c>
      <c r="Y321" s="72" t="str">
        <f t="shared" si="46"/>
        <v>-</v>
      </c>
      <c r="Z321" s="72" t="str">
        <f t="shared" si="47"/>
        <v>-</v>
      </c>
      <c r="AA321" s="72">
        <f t="shared" si="49"/>
        <v>0</v>
      </c>
      <c r="AB321" s="60" t="str">
        <f>IFERROR(INDEX('Listor_utökad spend'!D:D,MATCH(VALUE('Input-inköpta varor o tjänster'!E330),'Listor_utökad spend'!E:E,0)),0)</f>
        <v>8 Läkemedel och tillhörande tjänster</v>
      </c>
      <c r="AC321" s="60" t="str">
        <f>IFERROR(INDEX('Listor_utökad spend'!F:F,MATCH(('Input-inköpta varor o tjänster'!F330),'Listor_utökad spend'!G:G,0)),AB321)</f>
        <v>8.2 Läkemedel</v>
      </c>
      <c r="AD321" s="60" t="str">
        <f>IFERROR(INDEX('Listor_utökad spend'!H:H,MATCH(('Input-inköpta varor o tjänster'!G330),'Listor_utökad spend'!I:I,0)),AC321)</f>
        <v>8.2 Läkemedel</v>
      </c>
      <c r="AE321" s="62"/>
      <c r="AF321"/>
    </row>
    <row r="322" spans="1:32" s="63" customFormat="1" ht="15.5" thickTop="1" thickBot="1">
      <c r="A322" t="str">
        <f t="shared" si="50"/>
        <v>InköpAvVarorInköptaprodukterochtjänster-utökadberäkning8.2.1Matsmältningsorganochämnesomsättning(ATC-A)</v>
      </c>
      <c r="B322" t="s">
        <v>12</v>
      </c>
      <c r="C322" t="str">
        <f>'Input-inköpta varor o tjänster'!$J$11</f>
        <v>Inköpta produkter och tjänster - utökad beräkning</v>
      </c>
      <c r="D322" t="str">
        <f>'Input-inköpta varor o tjänster'!J331</f>
        <v>8.2.1 Matsmältningsorgan och ämnesomsättning (ATC-A)</v>
      </c>
      <c r="E322" t="s">
        <v>516</v>
      </c>
      <c r="F322" s="77">
        <f>'Input-inköpta varor o tjänster'!K331</f>
        <v>0</v>
      </c>
      <c r="G322" s="77">
        <f>'Input-inköpta varor o tjänster'!L331</f>
        <v>0</v>
      </c>
      <c r="H322" s="77">
        <f>'Input-inköpta varor o tjänster'!M331</f>
        <v>0</v>
      </c>
      <c r="I322" s="77">
        <f>'Input-inköpta varor o tjänster'!N331</f>
        <v>0</v>
      </c>
      <c r="J322" s="77" t="str">
        <f>'Input-inköpta varor o tjänster'!O331</f>
        <v>kg CO2e/SEK</v>
      </c>
      <c r="K322" s="77">
        <f>'Input-inköpta varor o tjänster'!P331</f>
        <v>0</v>
      </c>
      <c r="L322" s="77">
        <f>'Input-inköpta varor o tjänster'!Q331</f>
        <v>0</v>
      </c>
      <c r="M322" s="78">
        <f>'Input-inköpta varor o tjänster'!R331</f>
        <v>7.9955518387553378E-3</v>
      </c>
      <c r="N322" s="78" t="str">
        <f>IF(ISNUMBER('Input-inköpta varor o tjänster'!S331),'Input-inköpta varor o tjänster'!S331,"-")</f>
        <v>-</v>
      </c>
      <c r="O322" s="78" t="str">
        <f>IF(ISNUMBER('Input-inköpta varor o tjänster'!T331),'Input-inköpta varor o tjänster'!T331,"-")</f>
        <v>-</v>
      </c>
      <c r="P322" s="78" t="str">
        <f>IF(ISNUMBER('Input-inköpta varor o tjänster'!U331),'Input-inköpta varor o tjänster'!U331,"-")</f>
        <v>-</v>
      </c>
      <c r="Q322" s="60" t="str">
        <f t="shared" si="44"/>
        <v>-</v>
      </c>
      <c r="R322" s="60" t="str">
        <f t="shared" si="44"/>
        <v>-</v>
      </c>
      <c r="S322" s="61" t="str">
        <f t="shared" si="44"/>
        <v>-</v>
      </c>
      <c r="T322" s="72" t="str">
        <f t="shared" si="43"/>
        <v>-</v>
      </c>
      <c r="U322" s="72" t="str">
        <f t="shared" si="43"/>
        <v>-</v>
      </c>
      <c r="V322" s="72" t="str">
        <f t="shared" si="43"/>
        <v>-</v>
      </c>
      <c r="W322" s="72">
        <f t="shared" si="48"/>
        <v>0</v>
      </c>
      <c r="X322" s="72" t="str">
        <f t="shared" si="45"/>
        <v>-</v>
      </c>
      <c r="Y322" s="72" t="str">
        <f t="shared" si="46"/>
        <v>-</v>
      </c>
      <c r="Z322" s="72" t="str">
        <f t="shared" si="47"/>
        <v>-</v>
      </c>
      <c r="AA322" s="72">
        <f t="shared" si="49"/>
        <v>0</v>
      </c>
      <c r="AB322" s="60" t="str">
        <f>IFERROR(INDEX('Listor_utökad spend'!D:D,MATCH(VALUE('Input-inköpta varor o tjänster'!E331),'Listor_utökad spend'!E:E,0)),0)</f>
        <v>8 Läkemedel och tillhörande tjänster</v>
      </c>
      <c r="AC322" s="60" t="str">
        <f>IFERROR(INDEX('Listor_utökad spend'!F:F,MATCH(('Input-inköpta varor o tjänster'!F331),'Listor_utökad spend'!G:G,0)),AB322)</f>
        <v>8.2 Läkemedel</v>
      </c>
      <c r="AD322" s="60" t="str">
        <f>IFERROR(INDEX('Listor_utökad spend'!H:H,MATCH(('Input-inköpta varor o tjänster'!G331),'Listor_utökad spend'!I:I,0)),AC322)</f>
        <v>8.2.1. Matsmältningsorgan och ämnesomsättning (ATC-A)</v>
      </c>
      <c r="AE322" s="62"/>
      <c r="AF322"/>
    </row>
    <row r="323" spans="1:32" s="63" customFormat="1" ht="15.5" thickTop="1" thickBot="1">
      <c r="A323" t="str">
        <f t="shared" si="50"/>
        <v>InköpAvVarorInköptaprodukterochtjänster-utökadberäkning8.2.2Blodochblodbildandeorgan(ATC-B)</v>
      </c>
      <c r="B323" t="s">
        <v>12</v>
      </c>
      <c r="C323" t="str">
        <f>'Input-inköpta varor o tjänster'!$J$11</f>
        <v>Inköpta produkter och tjänster - utökad beräkning</v>
      </c>
      <c r="D323" t="str">
        <f>'Input-inköpta varor o tjänster'!J332</f>
        <v>8.2.2 Blod och blodbildande organ (ATC-B)</v>
      </c>
      <c r="E323" t="s">
        <v>516</v>
      </c>
      <c r="F323" s="77">
        <f>'Input-inköpta varor o tjänster'!K332</f>
        <v>0</v>
      </c>
      <c r="G323" s="77">
        <f>'Input-inköpta varor o tjänster'!L332</f>
        <v>0</v>
      </c>
      <c r="H323" s="77">
        <f>'Input-inköpta varor o tjänster'!M332</f>
        <v>0</v>
      </c>
      <c r="I323" s="77">
        <f>'Input-inköpta varor o tjänster'!N332</f>
        <v>0</v>
      </c>
      <c r="J323" s="77" t="str">
        <f>'Input-inköpta varor o tjänster'!O332</f>
        <v>kg CO2e/SEK</v>
      </c>
      <c r="K323" s="77">
        <f>'Input-inköpta varor o tjänster'!P332</f>
        <v>0</v>
      </c>
      <c r="L323" s="77">
        <f>'Input-inköpta varor o tjänster'!Q332</f>
        <v>0</v>
      </c>
      <c r="M323" s="78">
        <f>'Input-inköpta varor o tjänster'!R332</f>
        <v>7.9955518387553378E-3</v>
      </c>
      <c r="N323" s="78" t="str">
        <f>IF(ISNUMBER('Input-inköpta varor o tjänster'!S332),'Input-inköpta varor o tjänster'!S332,"-")</f>
        <v>-</v>
      </c>
      <c r="O323" s="78" t="str">
        <f>IF(ISNUMBER('Input-inköpta varor o tjänster'!T332),'Input-inköpta varor o tjänster'!T332,"-")</f>
        <v>-</v>
      </c>
      <c r="P323" s="78" t="str">
        <f>IF(ISNUMBER('Input-inköpta varor o tjänster'!U332),'Input-inköpta varor o tjänster'!U332,"-")</f>
        <v>-</v>
      </c>
      <c r="Q323" s="60" t="str">
        <f t="shared" si="44"/>
        <v>-</v>
      </c>
      <c r="R323" s="60" t="str">
        <f t="shared" si="44"/>
        <v>-</v>
      </c>
      <c r="S323" s="61" t="str">
        <f t="shared" si="44"/>
        <v>-</v>
      </c>
      <c r="T323" s="72" t="str">
        <f t="shared" ref="T323:V386" si="51">IFERROR($F323*Q323,"-")</f>
        <v>-</v>
      </c>
      <c r="U323" s="72" t="str">
        <f t="shared" si="51"/>
        <v>-</v>
      </c>
      <c r="V323" s="72" t="str">
        <f t="shared" si="51"/>
        <v>-</v>
      </c>
      <c r="W323" s="72">
        <f t="shared" si="48"/>
        <v>0</v>
      </c>
      <c r="X323" s="72" t="str">
        <f t="shared" si="45"/>
        <v>-</v>
      </c>
      <c r="Y323" s="72" t="str">
        <f t="shared" si="46"/>
        <v>-</v>
      </c>
      <c r="Z323" s="72" t="str">
        <f t="shared" si="47"/>
        <v>-</v>
      </c>
      <c r="AA323" s="72">
        <f t="shared" si="49"/>
        <v>0</v>
      </c>
      <c r="AB323" s="60" t="str">
        <f>IFERROR(INDEX('Listor_utökad spend'!D:D,MATCH(VALUE('Input-inköpta varor o tjänster'!E332),'Listor_utökad spend'!E:E,0)),0)</f>
        <v>8 Läkemedel och tillhörande tjänster</v>
      </c>
      <c r="AC323" s="60" t="str">
        <f>IFERROR(INDEX('Listor_utökad spend'!F:F,MATCH(('Input-inköpta varor o tjänster'!F332),'Listor_utökad spend'!G:G,0)),AB323)</f>
        <v>8.2 Läkemedel</v>
      </c>
      <c r="AD323" s="60" t="str">
        <f>IFERROR(INDEX('Listor_utökad spend'!H:H,MATCH(('Input-inköpta varor o tjänster'!G332),'Listor_utökad spend'!I:I,0)),AC323)</f>
        <v>8.2.2. Blod och blodbildande organ (ATC-B)</v>
      </c>
      <c r="AE323" s="62"/>
      <c r="AF323"/>
    </row>
    <row r="324" spans="1:32" s="63" customFormat="1" ht="15.5" thickTop="1" thickBot="1">
      <c r="A324" t="str">
        <f t="shared" si="50"/>
        <v>InköpAvVarorInköptaprodukterochtjänster-utökadberäkning8.2.3Hjärtaochkretslopp(ATC-C)</v>
      </c>
      <c r="B324" t="s">
        <v>12</v>
      </c>
      <c r="C324" t="str">
        <f>'Input-inköpta varor o tjänster'!$J$11</f>
        <v>Inköpta produkter och tjänster - utökad beräkning</v>
      </c>
      <c r="D324" t="str">
        <f>'Input-inköpta varor o tjänster'!J333</f>
        <v>8.2.3 Hjärta och kretslopp (ATC-C)</v>
      </c>
      <c r="E324" t="s">
        <v>516</v>
      </c>
      <c r="F324" s="77">
        <f>'Input-inköpta varor o tjänster'!K333</f>
        <v>0</v>
      </c>
      <c r="G324" s="77">
        <f>'Input-inköpta varor o tjänster'!L333</f>
        <v>0</v>
      </c>
      <c r="H324" s="77">
        <f>'Input-inköpta varor o tjänster'!M333</f>
        <v>0</v>
      </c>
      <c r="I324" s="77">
        <f>'Input-inköpta varor o tjänster'!N333</f>
        <v>0</v>
      </c>
      <c r="J324" s="77" t="str">
        <f>'Input-inköpta varor o tjänster'!O333</f>
        <v>kg CO2e/SEK</v>
      </c>
      <c r="K324" s="77">
        <f>'Input-inköpta varor o tjänster'!P333</f>
        <v>0</v>
      </c>
      <c r="L324" s="77">
        <f>'Input-inköpta varor o tjänster'!Q333</f>
        <v>0</v>
      </c>
      <c r="M324" s="78">
        <f>'Input-inköpta varor o tjänster'!R333</f>
        <v>7.9955518387553378E-3</v>
      </c>
      <c r="N324" s="78" t="str">
        <f>IF(ISNUMBER('Input-inköpta varor o tjänster'!S333),'Input-inköpta varor o tjänster'!S333,"-")</f>
        <v>-</v>
      </c>
      <c r="O324" s="78" t="str">
        <f>IF(ISNUMBER('Input-inköpta varor o tjänster'!T333),'Input-inköpta varor o tjänster'!T333,"-")</f>
        <v>-</v>
      </c>
      <c r="P324" s="78" t="str">
        <f>IF(ISNUMBER('Input-inköpta varor o tjänster'!U333),'Input-inköpta varor o tjänster'!U333,"-")</f>
        <v>-</v>
      </c>
      <c r="Q324" s="60" t="str">
        <f t="shared" si="44"/>
        <v>-</v>
      </c>
      <c r="R324" s="60" t="str">
        <f t="shared" si="44"/>
        <v>-</v>
      </c>
      <c r="S324" s="61" t="str">
        <f t="shared" si="44"/>
        <v>-</v>
      </c>
      <c r="T324" s="72" t="str">
        <f t="shared" si="51"/>
        <v>-</v>
      </c>
      <c r="U324" s="72" t="str">
        <f t="shared" si="51"/>
        <v>-</v>
      </c>
      <c r="V324" s="72" t="str">
        <f t="shared" si="51"/>
        <v>-</v>
      </c>
      <c r="W324" s="72">
        <f t="shared" si="48"/>
        <v>0</v>
      </c>
      <c r="X324" s="72" t="str">
        <f t="shared" si="45"/>
        <v>-</v>
      </c>
      <c r="Y324" s="72" t="str">
        <f t="shared" si="46"/>
        <v>-</v>
      </c>
      <c r="Z324" s="72" t="str">
        <f t="shared" si="47"/>
        <v>-</v>
      </c>
      <c r="AA324" s="72">
        <f t="shared" si="49"/>
        <v>0</v>
      </c>
      <c r="AB324" s="60" t="str">
        <f>IFERROR(INDEX('Listor_utökad spend'!D:D,MATCH(VALUE('Input-inköpta varor o tjänster'!E333),'Listor_utökad spend'!E:E,0)),0)</f>
        <v>8 Läkemedel och tillhörande tjänster</v>
      </c>
      <c r="AC324" s="60" t="str">
        <f>IFERROR(INDEX('Listor_utökad spend'!F:F,MATCH(('Input-inköpta varor o tjänster'!F333),'Listor_utökad spend'!G:G,0)),AB324)</f>
        <v>8.2 Läkemedel</v>
      </c>
      <c r="AD324" s="60" t="str">
        <f>IFERROR(INDEX('Listor_utökad spend'!H:H,MATCH(('Input-inköpta varor o tjänster'!G333),'Listor_utökad spend'!I:I,0)),AC324)</f>
        <v>8.2.3. Hjärta och kretslopp (ATC-C)</v>
      </c>
      <c r="AE324" s="62"/>
      <c r="AF324"/>
    </row>
    <row r="325" spans="1:32" s="63" customFormat="1" ht="15.5" thickTop="1" thickBot="1">
      <c r="A325" t="str">
        <f t="shared" si="50"/>
        <v>InköpAvVarorInköptaprodukterochtjänster-utökadberäkning8.2.4Hjärtaochkretslopp(ATC-D)</v>
      </c>
      <c r="B325" t="s">
        <v>12</v>
      </c>
      <c r="C325" t="str">
        <f>'Input-inköpta varor o tjänster'!$J$11</f>
        <v>Inköpta produkter och tjänster - utökad beräkning</v>
      </c>
      <c r="D325" t="str">
        <f>'Input-inköpta varor o tjänster'!J334</f>
        <v>8.2.4 Hjärta och kretslopp (ATC-D)</v>
      </c>
      <c r="E325" t="s">
        <v>516</v>
      </c>
      <c r="F325" s="77">
        <f>'Input-inköpta varor o tjänster'!K334</f>
        <v>0</v>
      </c>
      <c r="G325" s="77">
        <f>'Input-inköpta varor o tjänster'!L334</f>
        <v>0</v>
      </c>
      <c r="H325" s="77">
        <f>'Input-inköpta varor o tjänster'!M334</f>
        <v>0</v>
      </c>
      <c r="I325" s="77">
        <f>'Input-inköpta varor o tjänster'!N334</f>
        <v>0</v>
      </c>
      <c r="J325" s="77" t="str">
        <f>'Input-inköpta varor o tjänster'!O334</f>
        <v>kg CO2e/SEK</v>
      </c>
      <c r="K325" s="77">
        <f>'Input-inköpta varor o tjänster'!P334</f>
        <v>0</v>
      </c>
      <c r="L325" s="77">
        <f>'Input-inköpta varor o tjänster'!Q334</f>
        <v>0</v>
      </c>
      <c r="M325" s="78">
        <f>'Input-inköpta varor o tjänster'!R334</f>
        <v>7.9955518387553378E-3</v>
      </c>
      <c r="N325" s="78" t="str">
        <f>IF(ISNUMBER('Input-inköpta varor o tjänster'!S334),'Input-inköpta varor o tjänster'!S334,"-")</f>
        <v>-</v>
      </c>
      <c r="O325" s="78" t="str">
        <f>IF(ISNUMBER('Input-inköpta varor o tjänster'!T334),'Input-inköpta varor o tjänster'!T334,"-")</f>
        <v>-</v>
      </c>
      <c r="P325" s="78" t="str">
        <f>IF(ISNUMBER('Input-inköpta varor o tjänster'!U334),'Input-inköpta varor o tjänster'!U334,"-")</f>
        <v>-</v>
      </c>
      <c r="Q325" s="60" t="str">
        <f t="shared" ref="Q325:S388" si="52">IF(OR($F325=0,$F325="Ja",$F325="Ej relevant/Har inget att rapportera",$F325="Nej"),"-",IF(ISNUMBER(N325),N325,K325))</f>
        <v>-</v>
      </c>
      <c r="R325" s="60" t="str">
        <f t="shared" si="52"/>
        <v>-</v>
      </c>
      <c r="S325" s="61" t="str">
        <f t="shared" si="52"/>
        <v>-</v>
      </c>
      <c r="T325" s="72" t="str">
        <f t="shared" si="51"/>
        <v>-</v>
      </c>
      <c r="U325" s="72" t="str">
        <f t="shared" si="51"/>
        <v>-</v>
      </c>
      <c r="V325" s="72" t="str">
        <f t="shared" si="51"/>
        <v>-</v>
      </c>
      <c r="W325" s="72">
        <f t="shared" si="48"/>
        <v>0</v>
      </c>
      <c r="X325" s="72" t="str">
        <f t="shared" ref="X325:X388" si="53">IFERROR($F325*Q325/10^3,"-")</f>
        <v>-</v>
      </c>
      <c r="Y325" s="72" t="str">
        <f t="shared" ref="Y325:Y388" si="54">IFERROR($F325*R325/10^3,"-")</f>
        <v>-</v>
      </c>
      <c r="Z325" s="72" t="str">
        <f t="shared" ref="Z325:Z388" si="55">IFERROR($F325*S325/10^3,"-")</f>
        <v>-</v>
      </c>
      <c r="AA325" s="72">
        <f t="shared" si="49"/>
        <v>0</v>
      </c>
      <c r="AB325" s="60" t="str">
        <f>IFERROR(INDEX('Listor_utökad spend'!D:D,MATCH(VALUE('Input-inköpta varor o tjänster'!E334),'Listor_utökad spend'!E:E,0)),0)</f>
        <v>8 Läkemedel och tillhörande tjänster</v>
      </c>
      <c r="AC325" s="60" t="str">
        <f>IFERROR(INDEX('Listor_utökad spend'!F:F,MATCH(('Input-inköpta varor o tjänster'!F334),'Listor_utökad spend'!G:G,0)),AB325)</f>
        <v>8.2 Läkemedel</v>
      </c>
      <c r="AD325" s="60" t="str">
        <f>IFERROR(INDEX('Listor_utökad spend'!H:H,MATCH(('Input-inköpta varor o tjänster'!G334),'Listor_utökad spend'!I:I,0)),AC325)</f>
        <v>8.2.4. Hjärta och kretslopp (ATC-D)</v>
      </c>
      <c r="AE325" s="62"/>
      <c r="AF325"/>
    </row>
    <row r="326" spans="1:32" s="63" customFormat="1" ht="15.5" thickTop="1" thickBot="1">
      <c r="A326" t="str">
        <f t="shared" si="50"/>
        <v>InköpAvVarorInköptaprodukterochtjänster-utökadberäkning8.2.5Urin-ochkönsorgansamtkönshormoner(ATC-G)</v>
      </c>
      <c r="B326" t="s">
        <v>12</v>
      </c>
      <c r="C326" t="str">
        <f>'Input-inköpta varor o tjänster'!$J$11</f>
        <v>Inköpta produkter och tjänster - utökad beräkning</v>
      </c>
      <c r="D326" t="str">
        <f>'Input-inköpta varor o tjänster'!J335</f>
        <v>8.2.5 Urin- och könsorgan samt könshormoner (ATC-G)</v>
      </c>
      <c r="E326" t="s">
        <v>516</v>
      </c>
      <c r="F326" s="77">
        <f>'Input-inköpta varor o tjänster'!K335</f>
        <v>0</v>
      </c>
      <c r="G326" s="77">
        <f>'Input-inköpta varor o tjänster'!L335</f>
        <v>0</v>
      </c>
      <c r="H326" s="77">
        <f>'Input-inköpta varor o tjänster'!M335</f>
        <v>0</v>
      </c>
      <c r="I326" s="77">
        <f>'Input-inköpta varor o tjänster'!N335</f>
        <v>0</v>
      </c>
      <c r="J326" s="77" t="str">
        <f>'Input-inköpta varor o tjänster'!O335</f>
        <v>kg CO2e/SEK</v>
      </c>
      <c r="K326" s="77">
        <f>'Input-inköpta varor o tjänster'!P335</f>
        <v>0</v>
      </c>
      <c r="L326" s="77">
        <f>'Input-inköpta varor o tjänster'!Q335</f>
        <v>0</v>
      </c>
      <c r="M326" s="78">
        <f>'Input-inköpta varor o tjänster'!R335</f>
        <v>7.9955518387553378E-3</v>
      </c>
      <c r="N326" s="78" t="str">
        <f>IF(ISNUMBER('Input-inköpta varor o tjänster'!S335),'Input-inköpta varor o tjänster'!S335,"-")</f>
        <v>-</v>
      </c>
      <c r="O326" s="78" t="str">
        <f>IF(ISNUMBER('Input-inköpta varor o tjänster'!T335),'Input-inköpta varor o tjänster'!T335,"-")</f>
        <v>-</v>
      </c>
      <c r="P326" s="78" t="str">
        <f>IF(ISNUMBER('Input-inköpta varor o tjänster'!U335),'Input-inköpta varor o tjänster'!U335,"-")</f>
        <v>-</v>
      </c>
      <c r="Q326" s="60" t="str">
        <f t="shared" si="52"/>
        <v>-</v>
      </c>
      <c r="R326" s="60" t="str">
        <f t="shared" si="52"/>
        <v>-</v>
      </c>
      <c r="S326" s="61" t="str">
        <f t="shared" si="52"/>
        <v>-</v>
      </c>
      <c r="T326" s="72" t="str">
        <f t="shared" si="51"/>
        <v>-</v>
      </c>
      <c r="U326" s="72" t="str">
        <f t="shared" si="51"/>
        <v>-</v>
      </c>
      <c r="V326" s="72" t="str">
        <f t="shared" si="51"/>
        <v>-</v>
      </c>
      <c r="W326" s="72">
        <f t="shared" si="48"/>
        <v>0</v>
      </c>
      <c r="X326" s="72" t="str">
        <f t="shared" si="53"/>
        <v>-</v>
      </c>
      <c r="Y326" s="72" t="str">
        <f t="shared" si="54"/>
        <v>-</v>
      </c>
      <c r="Z326" s="72" t="str">
        <f t="shared" si="55"/>
        <v>-</v>
      </c>
      <c r="AA326" s="72">
        <f t="shared" si="49"/>
        <v>0</v>
      </c>
      <c r="AB326" s="60" t="str">
        <f>IFERROR(INDEX('Listor_utökad spend'!D:D,MATCH(VALUE('Input-inköpta varor o tjänster'!E335),'Listor_utökad spend'!E:E,0)),0)</f>
        <v>8 Läkemedel och tillhörande tjänster</v>
      </c>
      <c r="AC326" s="60" t="str">
        <f>IFERROR(INDEX('Listor_utökad spend'!F:F,MATCH(('Input-inköpta varor o tjänster'!F335),'Listor_utökad spend'!G:G,0)),AB326)</f>
        <v>8.2 Läkemedel</v>
      </c>
      <c r="AD326" s="60" t="str">
        <f>IFERROR(INDEX('Listor_utökad spend'!H:H,MATCH(('Input-inköpta varor o tjänster'!G335),'Listor_utökad spend'!I:I,0)),AC326)</f>
        <v>8.2.5. Urin- och könsorgan samt könshormoner (ATC-G)</v>
      </c>
      <c r="AE326" s="62"/>
      <c r="AF326"/>
    </row>
    <row r="327" spans="1:32" s="63" customFormat="1" ht="15.5" thickTop="1" thickBot="1">
      <c r="A327" t="str">
        <f t="shared" si="50"/>
        <v>InköpAvVarorInköptaprodukterochtjänster-utökadberäkning8.2.7Antiinfektivamedelförsystemisktbruk(ATC-J)</v>
      </c>
      <c r="B327" t="s">
        <v>12</v>
      </c>
      <c r="C327" t="str">
        <f>'Input-inköpta varor o tjänster'!$J$11</f>
        <v>Inköpta produkter och tjänster - utökad beräkning</v>
      </c>
      <c r="D327" t="str">
        <f>'Input-inköpta varor o tjänster'!J336</f>
        <v>8.2.7 Antiinfektiva medel för systemiskt bruk (ATC-J)</v>
      </c>
      <c r="E327" t="s">
        <v>516</v>
      </c>
      <c r="F327" s="77">
        <f>'Input-inköpta varor o tjänster'!K336</f>
        <v>0</v>
      </c>
      <c r="G327" s="77">
        <f>'Input-inköpta varor o tjänster'!L336</f>
        <v>0</v>
      </c>
      <c r="H327" s="77">
        <f>'Input-inköpta varor o tjänster'!M336</f>
        <v>0</v>
      </c>
      <c r="I327" s="77">
        <f>'Input-inköpta varor o tjänster'!N336</f>
        <v>0</v>
      </c>
      <c r="J327" s="77" t="str">
        <f>'Input-inköpta varor o tjänster'!O336</f>
        <v>kg CO2e/SEK</v>
      </c>
      <c r="K327" s="77">
        <f>'Input-inköpta varor o tjänster'!P336</f>
        <v>0</v>
      </c>
      <c r="L327" s="77">
        <f>'Input-inköpta varor o tjänster'!Q336</f>
        <v>0</v>
      </c>
      <c r="M327" s="78">
        <f>'Input-inköpta varor o tjänster'!R336</f>
        <v>7.9955518387553378E-3</v>
      </c>
      <c r="N327" s="78" t="str">
        <f>IF(ISNUMBER('Input-inköpta varor o tjänster'!S336),'Input-inköpta varor o tjänster'!S336,"-")</f>
        <v>-</v>
      </c>
      <c r="O327" s="78" t="str">
        <f>IF(ISNUMBER('Input-inköpta varor o tjänster'!T336),'Input-inköpta varor o tjänster'!T336,"-")</f>
        <v>-</v>
      </c>
      <c r="P327" s="78" t="str">
        <f>IF(ISNUMBER('Input-inköpta varor o tjänster'!U336),'Input-inköpta varor o tjänster'!U336,"-")</f>
        <v>-</v>
      </c>
      <c r="Q327" s="60" t="str">
        <f t="shared" si="52"/>
        <v>-</v>
      </c>
      <c r="R327" s="60" t="str">
        <f t="shared" si="52"/>
        <v>-</v>
      </c>
      <c r="S327" s="61" t="str">
        <f t="shared" si="52"/>
        <v>-</v>
      </c>
      <c r="T327" s="72" t="str">
        <f t="shared" si="51"/>
        <v>-</v>
      </c>
      <c r="U327" s="72" t="str">
        <f t="shared" si="51"/>
        <v>-</v>
      </c>
      <c r="V327" s="72" t="str">
        <f t="shared" si="51"/>
        <v>-</v>
      </c>
      <c r="W327" s="72">
        <f t="shared" si="48"/>
        <v>0</v>
      </c>
      <c r="X327" s="72" t="str">
        <f t="shared" si="53"/>
        <v>-</v>
      </c>
      <c r="Y327" s="72" t="str">
        <f t="shared" si="54"/>
        <v>-</v>
      </c>
      <c r="Z327" s="72" t="str">
        <f t="shared" si="55"/>
        <v>-</v>
      </c>
      <c r="AA327" s="72">
        <f t="shared" si="49"/>
        <v>0</v>
      </c>
      <c r="AB327" s="60" t="str">
        <f>IFERROR(INDEX('Listor_utökad spend'!D:D,MATCH(VALUE('Input-inköpta varor o tjänster'!E336),'Listor_utökad spend'!E:E,0)),0)</f>
        <v>8 Läkemedel och tillhörande tjänster</v>
      </c>
      <c r="AC327" s="60" t="str">
        <f>IFERROR(INDEX('Listor_utökad spend'!F:F,MATCH(('Input-inköpta varor o tjänster'!F336),'Listor_utökad spend'!G:G,0)),AB327)</f>
        <v>8.2 Läkemedel</v>
      </c>
      <c r="AD327" s="60" t="str">
        <f>IFERROR(INDEX('Listor_utökad spend'!H:H,MATCH(('Input-inköpta varor o tjänster'!G336),'Listor_utökad spend'!I:I,0)),AC327)</f>
        <v>8.2.7. Antiinfektiva medel för systemiskt bruk (ATC-J)</v>
      </c>
      <c r="AE327" s="62"/>
      <c r="AF327"/>
    </row>
    <row r="328" spans="1:32" s="63" customFormat="1" ht="15.5" thickTop="1" thickBot="1">
      <c r="A328" t="str">
        <f t="shared" si="50"/>
        <v>InköpAvVarorInköptaprodukterochtjänster-utökadberäkning8.2.8Tumörerochrubbningariimmunsystemet(ATC-L)</v>
      </c>
      <c r="B328" t="s">
        <v>12</v>
      </c>
      <c r="C328" t="str">
        <f>'Input-inköpta varor o tjänster'!$J$11</f>
        <v>Inköpta produkter och tjänster - utökad beräkning</v>
      </c>
      <c r="D328" t="str">
        <f>'Input-inköpta varor o tjänster'!J337</f>
        <v>8.2.8 Tumörer och rubbningar i immunsystemet (ATC-L)</v>
      </c>
      <c r="E328" t="s">
        <v>516</v>
      </c>
      <c r="F328" s="77">
        <f>'Input-inköpta varor o tjänster'!K337</f>
        <v>0</v>
      </c>
      <c r="G328" s="77">
        <f>'Input-inköpta varor o tjänster'!L337</f>
        <v>0</v>
      </c>
      <c r="H328" s="77">
        <f>'Input-inköpta varor o tjänster'!M337</f>
        <v>0</v>
      </c>
      <c r="I328" s="77">
        <f>'Input-inköpta varor o tjänster'!N337</f>
        <v>0</v>
      </c>
      <c r="J328" s="77" t="str">
        <f>'Input-inköpta varor o tjänster'!O337</f>
        <v>kg CO2e/SEK</v>
      </c>
      <c r="K328" s="77">
        <f>'Input-inköpta varor o tjänster'!P337</f>
        <v>0</v>
      </c>
      <c r="L328" s="77">
        <f>'Input-inköpta varor o tjänster'!Q337</f>
        <v>0</v>
      </c>
      <c r="M328" s="78">
        <f>'Input-inköpta varor o tjänster'!R337</f>
        <v>7.9955518387553378E-3</v>
      </c>
      <c r="N328" s="78" t="str">
        <f>IF(ISNUMBER('Input-inköpta varor o tjänster'!S337),'Input-inköpta varor o tjänster'!S337,"-")</f>
        <v>-</v>
      </c>
      <c r="O328" s="78" t="str">
        <f>IF(ISNUMBER('Input-inköpta varor o tjänster'!T337),'Input-inköpta varor o tjänster'!T337,"-")</f>
        <v>-</v>
      </c>
      <c r="P328" s="78" t="str">
        <f>IF(ISNUMBER('Input-inköpta varor o tjänster'!U337),'Input-inköpta varor o tjänster'!U337,"-")</f>
        <v>-</v>
      </c>
      <c r="Q328" s="60" t="str">
        <f t="shared" si="52"/>
        <v>-</v>
      </c>
      <c r="R328" s="60" t="str">
        <f t="shared" si="52"/>
        <v>-</v>
      </c>
      <c r="S328" s="61" t="str">
        <f t="shared" si="52"/>
        <v>-</v>
      </c>
      <c r="T328" s="72" t="str">
        <f t="shared" si="51"/>
        <v>-</v>
      </c>
      <c r="U328" s="72" t="str">
        <f t="shared" si="51"/>
        <v>-</v>
      </c>
      <c r="V328" s="72" t="str">
        <f t="shared" si="51"/>
        <v>-</v>
      </c>
      <c r="W328" s="72">
        <f t="shared" ref="W328:W391" si="56">F328/10^6</f>
        <v>0</v>
      </c>
      <c r="X328" s="72" t="str">
        <f t="shared" si="53"/>
        <v>-</v>
      </c>
      <c r="Y328" s="72" t="str">
        <f t="shared" si="54"/>
        <v>-</v>
      </c>
      <c r="Z328" s="72" t="str">
        <f t="shared" si="55"/>
        <v>-</v>
      </c>
      <c r="AA328" s="72">
        <f t="shared" ref="AA328:AA391" si="57">IFERROR(SUM(X328:Z328),"-")</f>
        <v>0</v>
      </c>
      <c r="AB328" s="60" t="str">
        <f>IFERROR(INDEX('Listor_utökad spend'!D:D,MATCH(VALUE('Input-inköpta varor o tjänster'!E337),'Listor_utökad spend'!E:E,0)),0)</f>
        <v>8 Läkemedel och tillhörande tjänster</v>
      </c>
      <c r="AC328" s="60" t="str">
        <f>IFERROR(INDEX('Listor_utökad spend'!F:F,MATCH(('Input-inköpta varor o tjänster'!F337),'Listor_utökad spend'!G:G,0)),AB328)</f>
        <v>8.2 Läkemedel</v>
      </c>
      <c r="AD328" s="60" t="str">
        <f>IFERROR(INDEX('Listor_utökad spend'!H:H,MATCH(('Input-inköpta varor o tjänster'!G337),'Listor_utökad spend'!I:I,0)),AC328)</f>
        <v>8.2.8. Tumörer och rubbningar i immunsystemet (ATC-L)</v>
      </c>
      <c r="AE328" s="62"/>
      <c r="AF328"/>
    </row>
    <row r="329" spans="1:32" s="63" customFormat="1" ht="15.5" thickTop="1" thickBot="1">
      <c r="A329" t="str">
        <f t="shared" si="50"/>
        <v>InköpAvVarorInköptaprodukterochtjänster-utökadberäkning8.2.9Rörelseapparaten(ATC-M)</v>
      </c>
      <c r="B329" t="s">
        <v>12</v>
      </c>
      <c r="C329" t="str">
        <f>'Input-inköpta varor o tjänster'!$J$11</f>
        <v>Inköpta produkter och tjänster - utökad beräkning</v>
      </c>
      <c r="D329" t="str">
        <f>'Input-inköpta varor o tjänster'!J338</f>
        <v>8.2.9 Rörelseapparaten (ATC-M)</v>
      </c>
      <c r="E329" t="s">
        <v>516</v>
      </c>
      <c r="F329" s="77">
        <f>'Input-inköpta varor o tjänster'!K338</f>
        <v>0</v>
      </c>
      <c r="G329" s="77">
        <f>'Input-inköpta varor o tjänster'!L338</f>
        <v>0</v>
      </c>
      <c r="H329" s="77">
        <f>'Input-inköpta varor o tjänster'!M338</f>
        <v>0</v>
      </c>
      <c r="I329" s="77">
        <f>'Input-inköpta varor o tjänster'!N338</f>
        <v>0</v>
      </c>
      <c r="J329" s="77" t="str">
        <f>'Input-inköpta varor o tjänster'!O338</f>
        <v>kg CO2e/SEK</v>
      </c>
      <c r="K329" s="77">
        <f>'Input-inköpta varor o tjänster'!P338</f>
        <v>0</v>
      </c>
      <c r="L329" s="77">
        <f>'Input-inköpta varor o tjänster'!Q338</f>
        <v>0</v>
      </c>
      <c r="M329" s="78">
        <f>'Input-inköpta varor o tjänster'!R338</f>
        <v>7.9955518387553378E-3</v>
      </c>
      <c r="N329" s="78" t="str">
        <f>IF(ISNUMBER('Input-inköpta varor o tjänster'!S338),'Input-inköpta varor o tjänster'!S338,"-")</f>
        <v>-</v>
      </c>
      <c r="O329" s="78" t="str">
        <f>IF(ISNUMBER('Input-inköpta varor o tjänster'!T338),'Input-inköpta varor o tjänster'!T338,"-")</f>
        <v>-</v>
      </c>
      <c r="P329" s="78" t="str">
        <f>IF(ISNUMBER('Input-inköpta varor o tjänster'!U338),'Input-inköpta varor o tjänster'!U338,"-")</f>
        <v>-</v>
      </c>
      <c r="Q329" s="60" t="str">
        <f t="shared" si="52"/>
        <v>-</v>
      </c>
      <c r="R329" s="60" t="str">
        <f t="shared" si="52"/>
        <v>-</v>
      </c>
      <c r="S329" s="61" t="str">
        <f t="shared" si="52"/>
        <v>-</v>
      </c>
      <c r="T329" s="72" t="str">
        <f t="shared" si="51"/>
        <v>-</v>
      </c>
      <c r="U329" s="72" t="str">
        <f t="shared" si="51"/>
        <v>-</v>
      </c>
      <c r="V329" s="72" t="str">
        <f t="shared" si="51"/>
        <v>-</v>
      </c>
      <c r="W329" s="72">
        <f t="shared" si="56"/>
        <v>0</v>
      </c>
      <c r="X329" s="72" t="str">
        <f t="shared" si="53"/>
        <v>-</v>
      </c>
      <c r="Y329" s="72" t="str">
        <f t="shared" si="54"/>
        <v>-</v>
      </c>
      <c r="Z329" s="72" t="str">
        <f t="shared" si="55"/>
        <v>-</v>
      </c>
      <c r="AA329" s="72">
        <f t="shared" si="57"/>
        <v>0</v>
      </c>
      <c r="AB329" s="60" t="str">
        <f>IFERROR(INDEX('Listor_utökad spend'!D:D,MATCH(VALUE('Input-inköpta varor o tjänster'!E338),'Listor_utökad spend'!E:E,0)),0)</f>
        <v>8 Läkemedel och tillhörande tjänster</v>
      </c>
      <c r="AC329" s="60" t="str">
        <f>IFERROR(INDEX('Listor_utökad spend'!F:F,MATCH(('Input-inköpta varor o tjänster'!F338),'Listor_utökad spend'!G:G,0)),AB329)</f>
        <v>8.2 Läkemedel</v>
      </c>
      <c r="AD329" s="60" t="str">
        <f>IFERROR(INDEX('Listor_utökad spend'!H:H,MATCH(('Input-inköpta varor o tjänster'!G338),'Listor_utökad spend'!I:I,0)),AC329)</f>
        <v>8.2.9. Rörelseapparaten (ATC-M)</v>
      </c>
      <c r="AE329" s="62"/>
      <c r="AF329"/>
    </row>
    <row r="330" spans="1:32" s="63" customFormat="1" ht="15.5" thickTop="1" thickBot="1">
      <c r="A330" t="str">
        <f t="shared" si="50"/>
        <v>InköpAvVarorInköptaprodukterochtjänster-utökadberäkning8.2.10Nervsystemet(ATC-N)</v>
      </c>
      <c r="B330" t="s">
        <v>12</v>
      </c>
      <c r="C330" t="str">
        <f>'Input-inköpta varor o tjänster'!$J$11</f>
        <v>Inköpta produkter och tjänster - utökad beräkning</v>
      </c>
      <c r="D330" t="str">
        <f>'Input-inköpta varor o tjänster'!J339</f>
        <v>8.2.10 Nervsystemet (ATC-N)</v>
      </c>
      <c r="E330" t="s">
        <v>516</v>
      </c>
      <c r="F330" s="77">
        <f>'Input-inköpta varor o tjänster'!K339</f>
        <v>0</v>
      </c>
      <c r="G330" s="77">
        <f>'Input-inköpta varor o tjänster'!L339</f>
        <v>0</v>
      </c>
      <c r="H330" s="77">
        <f>'Input-inköpta varor o tjänster'!M339</f>
        <v>0</v>
      </c>
      <c r="I330" s="77">
        <f>'Input-inköpta varor o tjänster'!N339</f>
        <v>0</v>
      </c>
      <c r="J330" s="77" t="str">
        <f>'Input-inköpta varor o tjänster'!O339</f>
        <v>kg CO2e/SEK</v>
      </c>
      <c r="K330" s="77">
        <f>'Input-inköpta varor o tjänster'!P339</f>
        <v>0</v>
      </c>
      <c r="L330" s="77">
        <f>'Input-inköpta varor o tjänster'!Q339</f>
        <v>0</v>
      </c>
      <c r="M330" s="78">
        <f>'Input-inköpta varor o tjänster'!R339</f>
        <v>7.9955518387553378E-3</v>
      </c>
      <c r="N330" s="78" t="str">
        <f>IF(ISNUMBER('Input-inköpta varor o tjänster'!S339),'Input-inköpta varor o tjänster'!S339,"-")</f>
        <v>-</v>
      </c>
      <c r="O330" s="78" t="str">
        <f>IF(ISNUMBER('Input-inköpta varor o tjänster'!T339),'Input-inköpta varor o tjänster'!T339,"-")</f>
        <v>-</v>
      </c>
      <c r="P330" s="78" t="str">
        <f>IF(ISNUMBER('Input-inköpta varor o tjänster'!U339),'Input-inköpta varor o tjänster'!U339,"-")</f>
        <v>-</v>
      </c>
      <c r="Q330" s="60" t="str">
        <f t="shared" si="52"/>
        <v>-</v>
      </c>
      <c r="R330" s="60" t="str">
        <f t="shared" si="52"/>
        <v>-</v>
      </c>
      <c r="S330" s="61" t="str">
        <f t="shared" si="52"/>
        <v>-</v>
      </c>
      <c r="T330" s="72" t="str">
        <f t="shared" si="51"/>
        <v>-</v>
      </c>
      <c r="U330" s="72" t="str">
        <f t="shared" si="51"/>
        <v>-</v>
      </c>
      <c r="V330" s="72" t="str">
        <f t="shared" si="51"/>
        <v>-</v>
      </c>
      <c r="W330" s="72">
        <f t="shared" si="56"/>
        <v>0</v>
      </c>
      <c r="X330" s="72" t="str">
        <f t="shared" si="53"/>
        <v>-</v>
      </c>
      <c r="Y330" s="72" t="str">
        <f t="shared" si="54"/>
        <v>-</v>
      </c>
      <c r="Z330" s="72" t="str">
        <f t="shared" si="55"/>
        <v>-</v>
      </c>
      <c r="AA330" s="72">
        <f t="shared" si="57"/>
        <v>0</v>
      </c>
      <c r="AB330" s="60" t="str">
        <f>IFERROR(INDEX('Listor_utökad spend'!D:D,MATCH(VALUE('Input-inköpta varor o tjänster'!E339),'Listor_utökad spend'!E:E,0)),0)</f>
        <v>8 Läkemedel och tillhörande tjänster</v>
      </c>
      <c r="AC330" s="60" t="str">
        <f>IFERROR(INDEX('Listor_utökad spend'!F:F,MATCH(('Input-inköpta varor o tjänster'!F339),'Listor_utökad spend'!G:G,0)),AB330)</f>
        <v>8.2 Läkemedel</v>
      </c>
      <c r="AD330" s="60" t="str">
        <f>IFERROR(INDEX('Listor_utökad spend'!H:H,MATCH(('Input-inköpta varor o tjänster'!G339),'Listor_utökad spend'!I:I,0)),AC330)</f>
        <v>8.2.10. Nervsystemet (ATC-N)</v>
      </c>
      <c r="AE330" s="62"/>
      <c r="AF330"/>
    </row>
    <row r="331" spans="1:32" s="63" customFormat="1" ht="15.5" thickTop="1" thickBot="1">
      <c r="A331" t="str">
        <f t="shared" si="50"/>
        <v>InköpAvVarorInköptaprodukterochtjänster-utökadberäkning8.2.11Antiparasitära,insektsdödandeochrepellerandemedel(ATC-P)</v>
      </c>
      <c r="B331" t="s">
        <v>12</v>
      </c>
      <c r="C331" t="str">
        <f>'Input-inköpta varor o tjänster'!$J$11</f>
        <v>Inköpta produkter och tjänster - utökad beräkning</v>
      </c>
      <c r="D331" t="str">
        <f>'Input-inköpta varor o tjänster'!J340</f>
        <v>8.2.11 Antiparasitära, insektsdödande och repellerande medel (ATC-P)</v>
      </c>
      <c r="E331" t="s">
        <v>516</v>
      </c>
      <c r="F331" s="77">
        <f>'Input-inköpta varor o tjänster'!K340</f>
        <v>0</v>
      </c>
      <c r="G331" s="77">
        <f>'Input-inköpta varor o tjänster'!L340</f>
        <v>0</v>
      </c>
      <c r="H331" s="77">
        <f>'Input-inköpta varor o tjänster'!M340</f>
        <v>0</v>
      </c>
      <c r="I331" s="77">
        <f>'Input-inköpta varor o tjänster'!N340</f>
        <v>0</v>
      </c>
      <c r="J331" s="77" t="str">
        <f>'Input-inköpta varor o tjänster'!O340</f>
        <v>kg CO2e/SEK</v>
      </c>
      <c r="K331" s="77">
        <f>'Input-inköpta varor o tjänster'!P340</f>
        <v>0</v>
      </c>
      <c r="L331" s="77">
        <f>'Input-inköpta varor o tjänster'!Q340</f>
        <v>0</v>
      </c>
      <c r="M331" s="78">
        <f>'Input-inköpta varor o tjänster'!R340</f>
        <v>2.8212121143088794E-2</v>
      </c>
      <c r="N331" s="78" t="str">
        <f>IF(ISNUMBER('Input-inköpta varor o tjänster'!S340),'Input-inköpta varor o tjänster'!S340,"-")</f>
        <v>-</v>
      </c>
      <c r="O331" s="78" t="str">
        <f>IF(ISNUMBER('Input-inköpta varor o tjänster'!T340),'Input-inköpta varor o tjänster'!T340,"-")</f>
        <v>-</v>
      </c>
      <c r="P331" s="78" t="str">
        <f>IF(ISNUMBER('Input-inköpta varor o tjänster'!U340),'Input-inköpta varor o tjänster'!U340,"-")</f>
        <v>-</v>
      </c>
      <c r="Q331" s="60" t="str">
        <f t="shared" si="52"/>
        <v>-</v>
      </c>
      <c r="R331" s="60" t="str">
        <f t="shared" si="52"/>
        <v>-</v>
      </c>
      <c r="S331" s="61" t="str">
        <f t="shared" si="52"/>
        <v>-</v>
      </c>
      <c r="T331" s="72" t="str">
        <f t="shared" si="51"/>
        <v>-</v>
      </c>
      <c r="U331" s="72" t="str">
        <f t="shared" si="51"/>
        <v>-</v>
      </c>
      <c r="V331" s="72" t="str">
        <f t="shared" si="51"/>
        <v>-</v>
      </c>
      <c r="W331" s="72">
        <f t="shared" si="56"/>
        <v>0</v>
      </c>
      <c r="X331" s="72" t="str">
        <f t="shared" si="53"/>
        <v>-</v>
      </c>
      <c r="Y331" s="72" t="str">
        <f t="shared" si="54"/>
        <v>-</v>
      </c>
      <c r="Z331" s="72" t="str">
        <f t="shared" si="55"/>
        <v>-</v>
      </c>
      <c r="AA331" s="72">
        <f t="shared" si="57"/>
        <v>0</v>
      </c>
      <c r="AB331" s="60" t="str">
        <f>IFERROR(INDEX('Listor_utökad spend'!D:D,MATCH(VALUE('Input-inköpta varor o tjänster'!E340),'Listor_utökad spend'!E:E,0)),0)</f>
        <v>8 Läkemedel och tillhörande tjänster</v>
      </c>
      <c r="AC331" s="60" t="str">
        <f>IFERROR(INDEX('Listor_utökad spend'!F:F,MATCH(('Input-inköpta varor o tjänster'!F340),'Listor_utökad spend'!G:G,0)),AB331)</f>
        <v>8.2 Läkemedel</v>
      </c>
      <c r="AD331" s="60" t="str">
        <f>IFERROR(INDEX('Listor_utökad spend'!H:H,MATCH(('Input-inköpta varor o tjänster'!G340),'Listor_utökad spend'!I:I,0)),AC331)</f>
        <v>8.2.11. Antiparasitära, insektsdödande och repellerande medel (ATC-P)</v>
      </c>
      <c r="AE331" s="62"/>
      <c r="AF331"/>
    </row>
    <row r="332" spans="1:32" s="63" customFormat="1" ht="15.5" thickTop="1" thickBot="1">
      <c r="A332" t="str">
        <f t="shared" si="50"/>
        <v>InköpAvVarorInköptaprodukterochtjänster-utökadberäkning8.2.12Andningsorgan(ATC-R)</v>
      </c>
      <c r="B332" t="s">
        <v>12</v>
      </c>
      <c r="C332" t="str">
        <f>'Input-inköpta varor o tjänster'!$J$11</f>
        <v>Inköpta produkter och tjänster - utökad beräkning</v>
      </c>
      <c r="D332" t="str">
        <f>'Input-inköpta varor o tjänster'!J341</f>
        <v>8.2.12 Andningsorgan (ATC-R)</v>
      </c>
      <c r="E332" t="s">
        <v>516</v>
      </c>
      <c r="F332" s="77">
        <f>'Input-inköpta varor o tjänster'!K341</f>
        <v>0</v>
      </c>
      <c r="G332" s="77">
        <f>'Input-inköpta varor o tjänster'!L341</f>
        <v>0</v>
      </c>
      <c r="H332" s="77">
        <f>'Input-inköpta varor o tjänster'!M341</f>
        <v>0</v>
      </c>
      <c r="I332" s="77">
        <f>'Input-inköpta varor o tjänster'!N341</f>
        <v>0</v>
      </c>
      <c r="J332" s="77" t="str">
        <f>'Input-inköpta varor o tjänster'!O341</f>
        <v>kg CO2e/SEK</v>
      </c>
      <c r="K332" s="77">
        <f>'Input-inköpta varor o tjänster'!P341</f>
        <v>0</v>
      </c>
      <c r="L332" s="77">
        <f>'Input-inköpta varor o tjänster'!Q341</f>
        <v>0</v>
      </c>
      <c r="M332" s="78">
        <f>'Input-inköpta varor o tjänster'!R341</f>
        <v>7.9955518387553378E-3</v>
      </c>
      <c r="N332" s="78" t="str">
        <f>IF(ISNUMBER('Input-inköpta varor o tjänster'!S341),'Input-inköpta varor o tjänster'!S341,"-")</f>
        <v>-</v>
      </c>
      <c r="O332" s="78" t="str">
        <f>IF(ISNUMBER('Input-inköpta varor o tjänster'!T341),'Input-inköpta varor o tjänster'!T341,"-")</f>
        <v>-</v>
      </c>
      <c r="P332" s="78" t="str">
        <f>IF(ISNUMBER('Input-inköpta varor o tjänster'!U341),'Input-inköpta varor o tjänster'!U341,"-")</f>
        <v>-</v>
      </c>
      <c r="Q332" s="60" t="str">
        <f t="shared" si="52"/>
        <v>-</v>
      </c>
      <c r="R332" s="60" t="str">
        <f t="shared" si="52"/>
        <v>-</v>
      </c>
      <c r="S332" s="61" t="str">
        <f t="shared" si="52"/>
        <v>-</v>
      </c>
      <c r="T332" s="72" t="str">
        <f t="shared" si="51"/>
        <v>-</v>
      </c>
      <c r="U332" s="72" t="str">
        <f t="shared" si="51"/>
        <v>-</v>
      </c>
      <c r="V332" s="72" t="str">
        <f t="shared" si="51"/>
        <v>-</v>
      </c>
      <c r="W332" s="72">
        <f t="shared" si="56"/>
        <v>0</v>
      </c>
      <c r="X332" s="72" t="str">
        <f t="shared" si="53"/>
        <v>-</v>
      </c>
      <c r="Y332" s="72" t="str">
        <f t="shared" si="54"/>
        <v>-</v>
      </c>
      <c r="Z332" s="72" t="str">
        <f t="shared" si="55"/>
        <v>-</v>
      </c>
      <c r="AA332" s="72">
        <f t="shared" si="57"/>
        <v>0</v>
      </c>
      <c r="AB332" s="60" t="str">
        <f>IFERROR(INDEX('Listor_utökad spend'!D:D,MATCH(VALUE('Input-inköpta varor o tjänster'!E341),'Listor_utökad spend'!E:E,0)),0)</f>
        <v>8 Läkemedel och tillhörande tjänster</v>
      </c>
      <c r="AC332" s="60" t="str">
        <f>IFERROR(INDEX('Listor_utökad spend'!F:F,MATCH(('Input-inköpta varor o tjänster'!F341),'Listor_utökad spend'!G:G,0)),AB332)</f>
        <v>8.2 Läkemedel</v>
      </c>
      <c r="AD332" s="60" t="str">
        <f>IFERROR(INDEX('Listor_utökad spend'!H:H,MATCH(('Input-inköpta varor o tjänster'!G341),'Listor_utökad spend'!I:I,0)),AC332)</f>
        <v>8.2.12. Andningsorgan (ATC-R)</v>
      </c>
      <c r="AE332" s="62"/>
      <c r="AF332"/>
    </row>
    <row r="333" spans="1:32" s="63" customFormat="1" ht="15.5" thickTop="1" thickBot="1">
      <c r="A333" t="str">
        <f t="shared" si="50"/>
        <v>InköpAvVarorInköptaprodukterochtjänster-utökadberäkning8.2.13Ögonochöron(ATC-S)</v>
      </c>
      <c r="B333" t="s">
        <v>12</v>
      </c>
      <c r="C333" t="str">
        <f>'Input-inköpta varor o tjänster'!$J$11</f>
        <v>Inköpta produkter och tjänster - utökad beräkning</v>
      </c>
      <c r="D333" t="str">
        <f>'Input-inköpta varor o tjänster'!J342</f>
        <v>8.2.13 Ögon och öron (ATC-S)</v>
      </c>
      <c r="E333" t="s">
        <v>516</v>
      </c>
      <c r="F333" s="77">
        <f>'Input-inköpta varor o tjänster'!K342</f>
        <v>0</v>
      </c>
      <c r="G333" s="77">
        <f>'Input-inköpta varor o tjänster'!L342</f>
        <v>0</v>
      </c>
      <c r="H333" s="77">
        <f>'Input-inköpta varor o tjänster'!M342</f>
        <v>0</v>
      </c>
      <c r="I333" s="77">
        <f>'Input-inköpta varor o tjänster'!N342</f>
        <v>0</v>
      </c>
      <c r="J333" s="77" t="str">
        <f>'Input-inköpta varor o tjänster'!O342</f>
        <v>kg CO2e/SEK</v>
      </c>
      <c r="K333" s="77">
        <f>'Input-inköpta varor o tjänster'!P342</f>
        <v>0</v>
      </c>
      <c r="L333" s="77">
        <f>'Input-inköpta varor o tjänster'!Q342</f>
        <v>0</v>
      </c>
      <c r="M333" s="78">
        <f>'Input-inköpta varor o tjänster'!R342</f>
        <v>7.9955518387553378E-3</v>
      </c>
      <c r="N333" s="78" t="str">
        <f>IF(ISNUMBER('Input-inköpta varor o tjänster'!S342),'Input-inköpta varor o tjänster'!S342,"-")</f>
        <v>-</v>
      </c>
      <c r="O333" s="78" t="str">
        <f>IF(ISNUMBER('Input-inköpta varor o tjänster'!T342),'Input-inköpta varor o tjänster'!T342,"-")</f>
        <v>-</v>
      </c>
      <c r="P333" s="78" t="str">
        <f>IF(ISNUMBER('Input-inköpta varor o tjänster'!U342),'Input-inköpta varor o tjänster'!U342,"-")</f>
        <v>-</v>
      </c>
      <c r="Q333" s="60" t="str">
        <f t="shared" si="52"/>
        <v>-</v>
      </c>
      <c r="R333" s="60" t="str">
        <f t="shared" si="52"/>
        <v>-</v>
      </c>
      <c r="S333" s="61" t="str">
        <f t="shared" si="52"/>
        <v>-</v>
      </c>
      <c r="T333" s="72" t="str">
        <f t="shared" si="51"/>
        <v>-</v>
      </c>
      <c r="U333" s="72" t="str">
        <f t="shared" si="51"/>
        <v>-</v>
      </c>
      <c r="V333" s="72" t="str">
        <f t="shared" si="51"/>
        <v>-</v>
      </c>
      <c r="W333" s="72">
        <f t="shared" si="56"/>
        <v>0</v>
      </c>
      <c r="X333" s="72" t="str">
        <f t="shared" si="53"/>
        <v>-</v>
      </c>
      <c r="Y333" s="72" t="str">
        <f t="shared" si="54"/>
        <v>-</v>
      </c>
      <c r="Z333" s="72" t="str">
        <f t="shared" si="55"/>
        <v>-</v>
      </c>
      <c r="AA333" s="72">
        <f t="shared" si="57"/>
        <v>0</v>
      </c>
      <c r="AB333" s="60" t="str">
        <f>IFERROR(INDEX('Listor_utökad spend'!D:D,MATCH(VALUE('Input-inköpta varor o tjänster'!E342),'Listor_utökad spend'!E:E,0)),0)</f>
        <v>8 Läkemedel och tillhörande tjänster</v>
      </c>
      <c r="AC333" s="60" t="str">
        <f>IFERROR(INDEX('Listor_utökad spend'!F:F,MATCH(('Input-inköpta varor o tjänster'!F342),'Listor_utökad spend'!G:G,0)),AB333)</f>
        <v>8.2 Läkemedel</v>
      </c>
      <c r="AD333" s="60" t="str">
        <f>IFERROR(INDEX('Listor_utökad spend'!H:H,MATCH(('Input-inköpta varor o tjänster'!G342),'Listor_utökad spend'!I:I,0)),AC333)</f>
        <v>8.2.13. Ögon och öron (ATC-S)</v>
      </c>
      <c r="AE333" s="62"/>
      <c r="AF333"/>
    </row>
    <row r="334" spans="1:32" s="63" customFormat="1" ht="15.5" thickTop="1" thickBot="1">
      <c r="A334" t="str">
        <f t="shared" si="50"/>
        <v>InköpAvVarorInköptaprodukterochtjänster-utökadberäkning8.2.14Övrigt(ATC-V)</v>
      </c>
      <c r="B334" t="s">
        <v>12</v>
      </c>
      <c r="C334" t="str">
        <f>'Input-inköpta varor o tjänster'!$J$11</f>
        <v>Inköpta produkter och tjänster - utökad beräkning</v>
      </c>
      <c r="D334" t="str">
        <f>'Input-inköpta varor o tjänster'!J343</f>
        <v>8.2.14 Övrigt (ATC-V)</v>
      </c>
      <c r="E334" t="s">
        <v>516</v>
      </c>
      <c r="F334" s="77">
        <f>'Input-inköpta varor o tjänster'!K343</f>
        <v>0</v>
      </c>
      <c r="G334" s="77">
        <f>'Input-inköpta varor o tjänster'!L343</f>
        <v>0</v>
      </c>
      <c r="H334" s="77">
        <f>'Input-inköpta varor o tjänster'!M343</f>
        <v>0</v>
      </c>
      <c r="I334" s="77">
        <f>'Input-inköpta varor o tjänster'!N343</f>
        <v>0</v>
      </c>
      <c r="J334" s="77" t="str">
        <f>'Input-inköpta varor o tjänster'!O343</f>
        <v>kg CO2e/SEK</v>
      </c>
      <c r="K334" s="77">
        <f>'Input-inköpta varor o tjänster'!P343</f>
        <v>0</v>
      </c>
      <c r="L334" s="77">
        <f>'Input-inköpta varor o tjänster'!Q343</f>
        <v>0</v>
      </c>
      <c r="M334" s="78">
        <f>'Input-inköpta varor o tjänster'!R343</f>
        <v>7.9955518387553378E-3</v>
      </c>
      <c r="N334" s="78" t="str">
        <f>IF(ISNUMBER('Input-inköpta varor o tjänster'!S343),'Input-inköpta varor o tjänster'!S343,"-")</f>
        <v>-</v>
      </c>
      <c r="O334" s="78" t="str">
        <f>IF(ISNUMBER('Input-inköpta varor o tjänster'!T343),'Input-inköpta varor o tjänster'!T343,"-")</f>
        <v>-</v>
      </c>
      <c r="P334" s="78" t="str">
        <f>IF(ISNUMBER('Input-inköpta varor o tjänster'!U343),'Input-inköpta varor o tjänster'!U343,"-")</f>
        <v>-</v>
      </c>
      <c r="Q334" s="60" t="str">
        <f t="shared" si="52"/>
        <v>-</v>
      </c>
      <c r="R334" s="60" t="str">
        <f t="shared" si="52"/>
        <v>-</v>
      </c>
      <c r="S334" s="61" t="str">
        <f t="shared" si="52"/>
        <v>-</v>
      </c>
      <c r="T334" s="72" t="str">
        <f t="shared" si="51"/>
        <v>-</v>
      </c>
      <c r="U334" s="72" t="str">
        <f t="shared" si="51"/>
        <v>-</v>
      </c>
      <c r="V334" s="72" t="str">
        <f t="shared" si="51"/>
        <v>-</v>
      </c>
      <c r="W334" s="72">
        <f t="shared" si="56"/>
        <v>0</v>
      </c>
      <c r="X334" s="72" t="str">
        <f t="shared" si="53"/>
        <v>-</v>
      </c>
      <c r="Y334" s="72" t="str">
        <f t="shared" si="54"/>
        <v>-</v>
      </c>
      <c r="Z334" s="72" t="str">
        <f t="shared" si="55"/>
        <v>-</v>
      </c>
      <c r="AA334" s="72">
        <f t="shared" si="57"/>
        <v>0</v>
      </c>
      <c r="AB334" s="60" t="str">
        <f>IFERROR(INDEX('Listor_utökad spend'!D:D,MATCH(VALUE('Input-inköpta varor o tjänster'!E343),'Listor_utökad spend'!E:E,0)),0)</f>
        <v>8 Läkemedel och tillhörande tjänster</v>
      </c>
      <c r="AC334" s="60" t="str">
        <f>IFERROR(INDEX('Listor_utökad spend'!F:F,MATCH(('Input-inköpta varor o tjänster'!F343),'Listor_utökad spend'!G:G,0)),AB334)</f>
        <v>8.2 Läkemedel</v>
      </c>
      <c r="AD334" s="60" t="str">
        <f>IFERROR(INDEX('Listor_utökad spend'!H:H,MATCH(('Input-inköpta varor o tjänster'!G343),'Listor_utökad spend'!I:I,0)),AC334)</f>
        <v>8.2.14. Övrigt (ATC-V)</v>
      </c>
      <c r="AE334" s="62"/>
      <c r="AF334"/>
    </row>
    <row r="335" spans="1:32" s="63" customFormat="1" ht="15.5" thickTop="1" thickBot="1">
      <c r="A335" t="str">
        <f t="shared" si="50"/>
        <v>InköpAvVarorInköptaprodukterochtjänster-utökadberäkning8.2.15Vacciner</v>
      </c>
      <c r="B335" t="s">
        <v>12</v>
      </c>
      <c r="C335" t="str">
        <f>'Input-inköpta varor o tjänster'!$J$11</f>
        <v>Inköpta produkter och tjänster - utökad beräkning</v>
      </c>
      <c r="D335" t="str">
        <f>'Input-inköpta varor o tjänster'!J344</f>
        <v>8.2.15 Vacciner</v>
      </c>
      <c r="E335" t="s">
        <v>516</v>
      </c>
      <c r="F335" s="77">
        <f>'Input-inköpta varor o tjänster'!K344</f>
        <v>0</v>
      </c>
      <c r="G335" s="77">
        <f>'Input-inköpta varor o tjänster'!L344</f>
        <v>0</v>
      </c>
      <c r="H335" s="77">
        <f>'Input-inköpta varor o tjänster'!M344</f>
        <v>0</v>
      </c>
      <c r="I335" s="77">
        <f>'Input-inköpta varor o tjänster'!N344</f>
        <v>0</v>
      </c>
      <c r="J335" s="77" t="str">
        <f>'Input-inköpta varor o tjänster'!O344</f>
        <v>kg CO2e/SEK</v>
      </c>
      <c r="K335" s="77">
        <f>'Input-inköpta varor o tjänster'!P344</f>
        <v>0</v>
      </c>
      <c r="L335" s="77">
        <f>'Input-inköpta varor o tjänster'!Q344</f>
        <v>0</v>
      </c>
      <c r="M335" s="78">
        <f>'Input-inköpta varor o tjänster'!R344</f>
        <v>7.9955518387553378E-3</v>
      </c>
      <c r="N335" s="78" t="str">
        <f>IF(ISNUMBER('Input-inköpta varor o tjänster'!S344),'Input-inköpta varor o tjänster'!S344,"-")</f>
        <v>-</v>
      </c>
      <c r="O335" s="78" t="str">
        <f>IF(ISNUMBER('Input-inköpta varor o tjänster'!T344),'Input-inköpta varor o tjänster'!T344,"-")</f>
        <v>-</v>
      </c>
      <c r="P335" s="78" t="str">
        <f>IF(ISNUMBER('Input-inköpta varor o tjänster'!U344),'Input-inköpta varor o tjänster'!U344,"-")</f>
        <v>-</v>
      </c>
      <c r="Q335" s="60" t="str">
        <f t="shared" si="52"/>
        <v>-</v>
      </c>
      <c r="R335" s="60" t="str">
        <f t="shared" si="52"/>
        <v>-</v>
      </c>
      <c r="S335" s="61" t="str">
        <f t="shared" si="52"/>
        <v>-</v>
      </c>
      <c r="T335" s="72" t="str">
        <f t="shared" si="51"/>
        <v>-</v>
      </c>
      <c r="U335" s="72" t="str">
        <f t="shared" si="51"/>
        <v>-</v>
      </c>
      <c r="V335" s="72" t="str">
        <f t="shared" si="51"/>
        <v>-</v>
      </c>
      <c r="W335" s="72">
        <f t="shared" si="56"/>
        <v>0</v>
      </c>
      <c r="X335" s="72" t="str">
        <f t="shared" si="53"/>
        <v>-</v>
      </c>
      <c r="Y335" s="72" t="str">
        <f t="shared" si="54"/>
        <v>-</v>
      </c>
      <c r="Z335" s="72" t="str">
        <f t="shared" si="55"/>
        <v>-</v>
      </c>
      <c r="AA335" s="72">
        <f t="shared" si="57"/>
        <v>0</v>
      </c>
      <c r="AB335" s="60" t="str">
        <f>IFERROR(INDEX('Listor_utökad spend'!D:D,MATCH(VALUE('Input-inköpta varor o tjänster'!E344),'Listor_utökad spend'!E:E,0)),0)</f>
        <v>8 Läkemedel och tillhörande tjänster</v>
      </c>
      <c r="AC335" s="60" t="str">
        <f>IFERROR(INDEX('Listor_utökad spend'!F:F,MATCH(('Input-inköpta varor o tjänster'!F344),'Listor_utökad spend'!G:G,0)),AB335)</f>
        <v>8.2 Läkemedel</v>
      </c>
      <c r="AD335" s="60" t="str">
        <f>IFERROR(INDEX('Listor_utökad spend'!H:H,MATCH(('Input-inköpta varor o tjänster'!G344),'Listor_utökad spend'!I:I,0)),AC335)</f>
        <v>8.2.15. Vacciner</v>
      </c>
      <c r="AE335" s="62"/>
      <c r="AF335"/>
    </row>
    <row r="336" spans="1:32" s="63" customFormat="1" ht="15.5" thickTop="1" thickBot="1">
      <c r="A336" t="str">
        <f t="shared" si="50"/>
        <v>InköpAvVarorInköptaprodukterochtjänster-utökadberäkning8.2.16Radiofarmaka</v>
      </c>
      <c r="B336" t="s">
        <v>12</v>
      </c>
      <c r="C336" t="str">
        <f>'Input-inköpta varor o tjänster'!$J$11</f>
        <v>Inköpta produkter och tjänster - utökad beräkning</v>
      </c>
      <c r="D336" t="str">
        <f>'Input-inköpta varor o tjänster'!J345</f>
        <v>8.2.16 Radiofarmaka</v>
      </c>
      <c r="E336" t="s">
        <v>516</v>
      </c>
      <c r="F336" s="77">
        <f>'Input-inköpta varor o tjänster'!K345</f>
        <v>0</v>
      </c>
      <c r="G336" s="77">
        <f>'Input-inköpta varor o tjänster'!L345</f>
        <v>0</v>
      </c>
      <c r="H336" s="77">
        <f>'Input-inköpta varor o tjänster'!M345</f>
        <v>0</v>
      </c>
      <c r="I336" s="77">
        <f>'Input-inköpta varor o tjänster'!N345</f>
        <v>0</v>
      </c>
      <c r="J336" s="77" t="str">
        <f>'Input-inköpta varor o tjänster'!O345</f>
        <v>kg CO2e/SEK</v>
      </c>
      <c r="K336" s="77">
        <f>'Input-inköpta varor o tjänster'!P345</f>
        <v>0</v>
      </c>
      <c r="L336" s="77">
        <f>'Input-inköpta varor o tjänster'!Q345</f>
        <v>0</v>
      </c>
      <c r="M336" s="78">
        <f>'Input-inköpta varor o tjänster'!R345</f>
        <v>7.9955518387553378E-3</v>
      </c>
      <c r="N336" s="78" t="str">
        <f>IF(ISNUMBER('Input-inköpta varor o tjänster'!S345),'Input-inköpta varor o tjänster'!S345,"-")</f>
        <v>-</v>
      </c>
      <c r="O336" s="78" t="str">
        <f>IF(ISNUMBER('Input-inköpta varor o tjänster'!T345),'Input-inköpta varor o tjänster'!T345,"-")</f>
        <v>-</v>
      </c>
      <c r="P336" s="78" t="str">
        <f>IF(ISNUMBER('Input-inköpta varor o tjänster'!U345),'Input-inköpta varor o tjänster'!U345,"-")</f>
        <v>-</v>
      </c>
      <c r="Q336" s="60" t="str">
        <f t="shared" si="52"/>
        <v>-</v>
      </c>
      <c r="R336" s="60" t="str">
        <f t="shared" si="52"/>
        <v>-</v>
      </c>
      <c r="S336" s="61" t="str">
        <f t="shared" si="52"/>
        <v>-</v>
      </c>
      <c r="T336" s="72" t="str">
        <f t="shared" si="51"/>
        <v>-</v>
      </c>
      <c r="U336" s="72" t="str">
        <f t="shared" si="51"/>
        <v>-</v>
      </c>
      <c r="V336" s="72" t="str">
        <f t="shared" si="51"/>
        <v>-</v>
      </c>
      <c r="W336" s="72">
        <f t="shared" si="56"/>
        <v>0</v>
      </c>
      <c r="X336" s="72" t="str">
        <f t="shared" si="53"/>
        <v>-</v>
      </c>
      <c r="Y336" s="72" t="str">
        <f t="shared" si="54"/>
        <v>-</v>
      </c>
      <c r="Z336" s="72" t="str">
        <f t="shared" si="55"/>
        <v>-</v>
      </c>
      <c r="AA336" s="72">
        <f t="shared" si="57"/>
        <v>0</v>
      </c>
      <c r="AB336" s="60" t="str">
        <f>IFERROR(INDEX('Listor_utökad spend'!D:D,MATCH(VALUE('Input-inköpta varor o tjänster'!E345),'Listor_utökad spend'!E:E,0)),0)</f>
        <v>8 Läkemedel och tillhörande tjänster</v>
      </c>
      <c r="AC336" s="60" t="str">
        <f>IFERROR(INDEX('Listor_utökad spend'!F:F,MATCH(('Input-inköpta varor o tjänster'!F345),'Listor_utökad spend'!G:G,0)),AB336)</f>
        <v>8.2 Läkemedel</v>
      </c>
      <c r="AD336" s="60" t="str">
        <f>IFERROR(INDEX('Listor_utökad spend'!H:H,MATCH(('Input-inköpta varor o tjänster'!G345),'Listor_utökad spend'!I:I,0)),AC336)</f>
        <v>8.2.16. Radiofarmaka</v>
      </c>
      <c r="AE336" s="62"/>
      <c r="AF336"/>
    </row>
    <row r="337" spans="1:32" s="63" customFormat="1" ht="15.5" thickTop="1" thickBot="1">
      <c r="A337" t="str">
        <f t="shared" si="50"/>
        <v>InköpAvVarorInköptaprodukterochtjänster-utökadberäkning8.3Läkemedelsförsörjningsjukhus</v>
      </c>
      <c r="B337" t="s">
        <v>12</v>
      </c>
      <c r="C337" t="str">
        <f>'Input-inköpta varor o tjänster'!$J$11</f>
        <v>Inköpta produkter och tjänster - utökad beräkning</v>
      </c>
      <c r="D337" t="str">
        <f>'Input-inköpta varor o tjänster'!J346</f>
        <v>8.3 Läkemedelsförsörjning sjukhus</v>
      </c>
      <c r="E337" t="s">
        <v>516</v>
      </c>
      <c r="F337" s="77">
        <f>'Input-inköpta varor o tjänster'!K346</f>
        <v>0</v>
      </c>
      <c r="G337" s="77">
        <f>'Input-inköpta varor o tjänster'!L346</f>
        <v>0</v>
      </c>
      <c r="H337" s="77">
        <f>'Input-inköpta varor o tjänster'!M346</f>
        <v>0</v>
      </c>
      <c r="I337" s="77">
        <f>'Input-inköpta varor o tjänster'!N346</f>
        <v>0</v>
      </c>
      <c r="J337" s="77" t="str">
        <f>'Input-inköpta varor o tjänster'!O346</f>
        <v>kg CO2e/SEK</v>
      </c>
      <c r="K337" s="77">
        <f>'Input-inköpta varor o tjänster'!P346</f>
        <v>0</v>
      </c>
      <c r="L337" s="77">
        <f>'Input-inköpta varor o tjänster'!Q346</f>
        <v>0</v>
      </c>
      <c r="M337" s="78">
        <f>'Input-inköpta varor o tjänster'!R346</f>
        <v>5.3580579380120069E-3</v>
      </c>
      <c r="N337" s="78" t="str">
        <f>IF(ISNUMBER('Input-inköpta varor o tjänster'!S346),'Input-inköpta varor o tjänster'!S346,"-")</f>
        <v>-</v>
      </c>
      <c r="O337" s="78" t="str">
        <f>IF(ISNUMBER('Input-inköpta varor o tjänster'!T346),'Input-inköpta varor o tjänster'!T346,"-")</f>
        <v>-</v>
      </c>
      <c r="P337" s="78" t="str">
        <f>IF(ISNUMBER('Input-inköpta varor o tjänster'!U346),'Input-inköpta varor o tjänster'!U346,"-")</f>
        <v>-</v>
      </c>
      <c r="Q337" s="60" t="str">
        <f t="shared" si="52"/>
        <v>-</v>
      </c>
      <c r="R337" s="60" t="str">
        <f t="shared" si="52"/>
        <v>-</v>
      </c>
      <c r="S337" s="61" t="str">
        <f t="shared" si="52"/>
        <v>-</v>
      </c>
      <c r="T337" s="72" t="str">
        <f t="shared" si="51"/>
        <v>-</v>
      </c>
      <c r="U337" s="72" t="str">
        <f t="shared" si="51"/>
        <v>-</v>
      </c>
      <c r="V337" s="72" t="str">
        <f t="shared" si="51"/>
        <v>-</v>
      </c>
      <c r="W337" s="72">
        <f t="shared" si="56"/>
        <v>0</v>
      </c>
      <c r="X337" s="72" t="str">
        <f t="shared" si="53"/>
        <v>-</v>
      </c>
      <c r="Y337" s="72" t="str">
        <f t="shared" si="54"/>
        <v>-</v>
      </c>
      <c r="Z337" s="72" t="str">
        <f t="shared" si="55"/>
        <v>-</v>
      </c>
      <c r="AA337" s="72">
        <f t="shared" si="57"/>
        <v>0</v>
      </c>
      <c r="AB337" s="60" t="str">
        <f>IFERROR(INDEX('Listor_utökad spend'!D:D,MATCH(VALUE('Input-inköpta varor o tjänster'!E346),'Listor_utökad spend'!E:E,0)),0)</f>
        <v>8 Läkemedel och tillhörande tjänster</v>
      </c>
      <c r="AC337" s="60" t="str">
        <f>IFERROR(INDEX('Listor_utökad spend'!F:F,MATCH(('Input-inköpta varor o tjänster'!F346),'Listor_utökad spend'!G:G,0)),AB337)</f>
        <v>8.3 Läkemedelsförsörjning sjukhus</v>
      </c>
      <c r="AD337" s="60" t="str">
        <f>IFERROR(INDEX('Listor_utökad spend'!H:H,MATCH(('Input-inköpta varor o tjänster'!G346),'Listor_utökad spend'!I:I,0)),AC337)</f>
        <v>8.3 Läkemedelsförsörjning sjukhus</v>
      </c>
      <c r="AE337" s="62"/>
      <c r="AF337"/>
    </row>
    <row r="338" spans="1:32" s="63" customFormat="1" ht="15.5" thickTop="1" thickBot="1">
      <c r="A338" t="str">
        <f t="shared" si="50"/>
        <v>InköpAvVarorInköptaprodukterochtjänster-utökadberäkning8.4Medicinskgasochtillbehör</v>
      </c>
      <c r="B338" t="s">
        <v>12</v>
      </c>
      <c r="C338" t="str">
        <f>'Input-inköpta varor o tjänster'!$J$11</f>
        <v>Inköpta produkter och tjänster - utökad beräkning</v>
      </c>
      <c r="D338" t="str">
        <f>'Input-inköpta varor o tjänster'!J347</f>
        <v>8.4 Medicinsk gas och tillbehör</v>
      </c>
      <c r="E338" t="s">
        <v>516</v>
      </c>
      <c r="F338" s="77">
        <f>'Input-inköpta varor o tjänster'!K347</f>
        <v>0</v>
      </c>
      <c r="G338" s="77">
        <f>'Input-inköpta varor o tjänster'!L347</f>
        <v>0</v>
      </c>
      <c r="H338" s="77">
        <f>'Input-inköpta varor o tjänster'!M347</f>
        <v>0</v>
      </c>
      <c r="I338" s="77">
        <f>'Input-inköpta varor o tjänster'!N347</f>
        <v>0</v>
      </c>
      <c r="J338" s="77" t="str">
        <f>'Input-inköpta varor o tjänster'!O347</f>
        <v>kg CO2e/SEK</v>
      </c>
      <c r="K338" s="77">
        <f>'Input-inköpta varor o tjänster'!P347</f>
        <v>0</v>
      </c>
      <c r="L338" s="77">
        <f>'Input-inköpta varor o tjänster'!Q347</f>
        <v>0</v>
      </c>
      <c r="M338" s="78">
        <f>'Input-inköpta varor o tjänster'!R347</f>
        <v>9.6223690452604663E-2</v>
      </c>
      <c r="N338" s="78" t="str">
        <f>IF(ISNUMBER('Input-inköpta varor o tjänster'!S347),'Input-inköpta varor o tjänster'!S347,"-")</f>
        <v>-</v>
      </c>
      <c r="O338" s="78" t="str">
        <f>IF(ISNUMBER('Input-inköpta varor o tjänster'!T347),'Input-inköpta varor o tjänster'!T347,"-")</f>
        <v>-</v>
      </c>
      <c r="P338" s="78" t="str">
        <f>IF(ISNUMBER('Input-inköpta varor o tjänster'!U347),'Input-inköpta varor o tjänster'!U347,"-")</f>
        <v>-</v>
      </c>
      <c r="Q338" s="60" t="str">
        <f t="shared" si="52"/>
        <v>-</v>
      </c>
      <c r="R338" s="60" t="str">
        <f t="shared" si="52"/>
        <v>-</v>
      </c>
      <c r="S338" s="61" t="str">
        <f t="shared" si="52"/>
        <v>-</v>
      </c>
      <c r="T338" s="72" t="str">
        <f t="shared" si="51"/>
        <v>-</v>
      </c>
      <c r="U338" s="72" t="str">
        <f t="shared" si="51"/>
        <v>-</v>
      </c>
      <c r="V338" s="72" t="str">
        <f t="shared" si="51"/>
        <v>-</v>
      </c>
      <c r="W338" s="72">
        <f t="shared" si="56"/>
        <v>0</v>
      </c>
      <c r="X338" s="72" t="str">
        <f t="shared" si="53"/>
        <v>-</v>
      </c>
      <c r="Y338" s="72" t="str">
        <f t="shared" si="54"/>
        <v>-</v>
      </c>
      <c r="Z338" s="72" t="str">
        <f t="shared" si="55"/>
        <v>-</v>
      </c>
      <c r="AA338" s="72">
        <f t="shared" si="57"/>
        <v>0</v>
      </c>
      <c r="AB338" s="60" t="str">
        <f>IFERROR(INDEX('Listor_utökad spend'!D:D,MATCH(VALUE('Input-inköpta varor o tjänster'!E347),'Listor_utökad spend'!E:E,0)),0)</f>
        <v>8 Läkemedel och tillhörande tjänster</v>
      </c>
      <c r="AC338" s="60" t="str">
        <f>IFERROR(INDEX('Listor_utökad spend'!F:F,MATCH(('Input-inköpta varor o tjänster'!F347),'Listor_utökad spend'!G:G,0)),AB338)</f>
        <v>8.4 Medicinsk gas och tillbehör</v>
      </c>
      <c r="AD338" s="60" t="str">
        <f>IFERROR(INDEX('Listor_utökad spend'!H:H,MATCH(('Input-inköpta varor o tjänster'!G347),'Listor_utökad spend'!I:I,0)),AC338)</f>
        <v>8.4 Medicinsk gas och tillbehör</v>
      </c>
      <c r="AE338" s="62"/>
      <c r="AF338"/>
    </row>
    <row r="339" spans="1:32" s="63" customFormat="1" ht="15.5" thickTop="1" thickBot="1">
      <c r="A339" t="str">
        <f t="shared" si="50"/>
        <v>InköpAvVarorInköptaprodukterochtjänster-utökadberäkning8.4.1Flaskor</v>
      </c>
      <c r="B339" t="s">
        <v>12</v>
      </c>
      <c r="C339" t="str">
        <f>'Input-inköpta varor o tjänster'!$J$11</f>
        <v>Inköpta produkter och tjänster - utökad beräkning</v>
      </c>
      <c r="D339" t="str">
        <f>'Input-inköpta varor o tjänster'!J348</f>
        <v>8.4.1 Flaskor</v>
      </c>
      <c r="E339" t="s">
        <v>516</v>
      </c>
      <c r="F339" s="77">
        <f>'Input-inköpta varor o tjänster'!K348</f>
        <v>0</v>
      </c>
      <c r="G339" s="77">
        <f>'Input-inköpta varor o tjänster'!L348</f>
        <v>0</v>
      </c>
      <c r="H339" s="77">
        <f>'Input-inköpta varor o tjänster'!M348</f>
        <v>0</v>
      </c>
      <c r="I339" s="77">
        <f>'Input-inköpta varor o tjänster'!N348</f>
        <v>0</v>
      </c>
      <c r="J339" s="77" t="str">
        <f>'Input-inköpta varor o tjänster'!O348</f>
        <v>kg CO2e/SEK</v>
      </c>
      <c r="K339" s="77">
        <f>'Input-inköpta varor o tjänster'!P348</f>
        <v>0</v>
      </c>
      <c r="L339" s="77">
        <f>'Input-inköpta varor o tjänster'!Q348</f>
        <v>0</v>
      </c>
      <c r="M339" s="78">
        <f>'Input-inköpta varor o tjänster'!R348</f>
        <v>6.8447481776359398E-2</v>
      </c>
      <c r="N339" s="78" t="str">
        <f>IF(ISNUMBER('Input-inköpta varor o tjänster'!S348),'Input-inköpta varor o tjänster'!S348,"-")</f>
        <v>-</v>
      </c>
      <c r="O339" s="78" t="str">
        <f>IF(ISNUMBER('Input-inköpta varor o tjänster'!T348),'Input-inköpta varor o tjänster'!T348,"-")</f>
        <v>-</v>
      </c>
      <c r="P339" s="78" t="str">
        <f>IF(ISNUMBER('Input-inköpta varor o tjänster'!U348),'Input-inköpta varor o tjänster'!U348,"-")</f>
        <v>-</v>
      </c>
      <c r="Q339" s="60" t="str">
        <f t="shared" si="52"/>
        <v>-</v>
      </c>
      <c r="R339" s="60" t="str">
        <f t="shared" si="52"/>
        <v>-</v>
      </c>
      <c r="S339" s="61" t="str">
        <f t="shared" si="52"/>
        <v>-</v>
      </c>
      <c r="T339" s="72" t="str">
        <f t="shared" si="51"/>
        <v>-</v>
      </c>
      <c r="U339" s="72" t="str">
        <f t="shared" si="51"/>
        <v>-</v>
      </c>
      <c r="V339" s="72" t="str">
        <f t="shared" si="51"/>
        <v>-</v>
      </c>
      <c r="W339" s="72">
        <f t="shared" si="56"/>
        <v>0</v>
      </c>
      <c r="X339" s="72" t="str">
        <f t="shared" si="53"/>
        <v>-</v>
      </c>
      <c r="Y339" s="72" t="str">
        <f t="shared" si="54"/>
        <v>-</v>
      </c>
      <c r="Z339" s="72" t="str">
        <f t="shared" si="55"/>
        <v>-</v>
      </c>
      <c r="AA339" s="72">
        <f t="shared" si="57"/>
        <v>0</v>
      </c>
      <c r="AB339" s="60" t="str">
        <f>IFERROR(INDEX('Listor_utökad spend'!D:D,MATCH(VALUE('Input-inköpta varor o tjänster'!E348),'Listor_utökad spend'!E:E,0)),0)</f>
        <v>8 Läkemedel och tillhörande tjänster</v>
      </c>
      <c r="AC339" s="60" t="str">
        <f>IFERROR(INDEX('Listor_utökad spend'!F:F,MATCH(('Input-inköpta varor o tjänster'!F348),'Listor_utökad spend'!G:G,0)),AB339)</f>
        <v>8.4 Medicinsk gas och tillbehör</v>
      </c>
      <c r="AD339" s="60" t="str">
        <f>IFERROR(INDEX('Listor_utökad spend'!H:H,MATCH(('Input-inköpta varor o tjänster'!G348),'Listor_utökad spend'!I:I,0)),AC339)</f>
        <v>8.4.1. Flaskor</v>
      </c>
      <c r="AE339" s="62"/>
      <c r="AF339"/>
    </row>
    <row r="340" spans="1:32" s="63" customFormat="1" ht="15.5" thickTop="1" thickBot="1">
      <c r="A340" t="str">
        <f t="shared" si="50"/>
        <v>InköpAvVarorInköptaprodukterochtjänster-utökadberäkning8.4.2Medicinskgas</v>
      </c>
      <c r="B340" t="s">
        <v>12</v>
      </c>
      <c r="C340" t="str">
        <f>'Input-inköpta varor o tjänster'!$J$11</f>
        <v>Inköpta produkter och tjänster - utökad beräkning</v>
      </c>
      <c r="D340" t="str">
        <f>'Input-inköpta varor o tjänster'!J349</f>
        <v>8.4.2 Medicinsk gas</v>
      </c>
      <c r="E340" t="s">
        <v>516</v>
      </c>
      <c r="F340" s="77">
        <f>'Input-inköpta varor o tjänster'!K349</f>
        <v>0</v>
      </c>
      <c r="G340" s="77">
        <f>'Input-inköpta varor o tjänster'!L349</f>
        <v>0</v>
      </c>
      <c r="H340" s="77">
        <f>'Input-inköpta varor o tjänster'!M349</f>
        <v>0</v>
      </c>
      <c r="I340" s="77">
        <f>'Input-inköpta varor o tjänster'!N349</f>
        <v>0</v>
      </c>
      <c r="J340" s="77" t="str">
        <f>'Input-inköpta varor o tjänster'!O349</f>
        <v>kg CO2e/SEK</v>
      </c>
      <c r="K340" s="77">
        <f>'Input-inköpta varor o tjänster'!P349</f>
        <v>0</v>
      </c>
      <c r="L340" s="77">
        <f>'Input-inköpta varor o tjänster'!Q349</f>
        <v>0</v>
      </c>
      <c r="M340" s="78">
        <f>'Input-inköpta varor o tjänster'!R349</f>
        <v>2.7373287818043535E-2</v>
      </c>
      <c r="N340" s="78" t="str">
        <f>IF(ISNUMBER('Input-inköpta varor o tjänster'!S349),'Input-inköpta varor o tjänster'!S349,"-")</f>
        <v>-</v>
      </c>
      <c r="O340" s="78" t="str">
        <f>IF(ISNUMBER('Input-inköpta varor o tjänster'!T349),'Input-inköpta varor o tjänster'!T349,"-")</f>
        <v>-</v>
      </c>
      <c r="P340" s="78" t="str">
        <f>IF(ISNUMBER('Input-inköpta varor o tjänster'!U349),'Input-inköpta varor o tjänster'!U349,"-")</f>
        <v>-</v>
      </c>
      <c r="Q340" s="60" t="str">
        <f t="shared" si="52"/>
        <v>-</v>
      </c>
      <c r="R340" s="60" t="str">
        <f t="shared" si="52"/>
        <v>-</v>
      </c>
      <c r="S340" s="61" t="str">
        <f t="shared" si="52"/>
        <v>-</v>
      </c>
      <c r="T340" s="72" t="str">
        <f t="shared" si="51"/>
        <v>-</v>
      </c>
      <c r="U340" s="72" t="str">
        <f t="shared" si="51"/>
        <v>-</v>
      </c>
      <c r="V340" s="72" t="str">
        <f t="shared" si="51"/>
        <v>-</v>
      </c>
      <c r="W340" s="72">
        <f t="shared" si="56"/>
        <v>0</v>
      </c>
      <c r="X340" s="72" t="str">
        <f t="shared" si="53"/>
        <v>-</v>
      </c>
      <c r="Y340" s="72" t="str">
        <f t="shared" si="54"/>
        <v>-</v>
      </c>
      <c r="Z340" s="72" t="str">
        <f t="shared" si="55"/>
        <v>-</v>
      </c>
      <c r="AA340" s="72">
        <f t="shared" si="57"/>
        <v>0</v>
      </c>
      <c r="AB340" s="60" t="str">
        <f>IFERROR(INDEX('Listor_utökad spend'!D:D,MATCH(VALUE('Input-inköpta varor o tjänster'!E349),'Listor_utökad spend'!E:E,0)),0)</f>
        <v>8 Läkemedel och tillhörande tjänster</v>
      </c>
      <c r="AC340" s="60" t="str">
        <f>IFERROR(INDEX('Listor_utökad spend'!F:F,MATCH(('Input-inköpta varor o tjänster'!F349),'Listor_utökad spend'!G:G,0)),AB340)</f>
        <v>8.4 Medicinsk gas och tillbehör</v>
      </c>
      <c r="AD340" s="60" t="str">
        <f>IFERROR(INDEX('Listor_utökad spend'!H:H,MATCH(('Input-inköpta varor o tjänster'!G349),'Listor_utökad spend'!I:I,0)),AC340)</f>
        <v>8.4.2. Medicinsk gas</v>
      </c>
      <c r="AE340" s="62"/>
      <c r="AF340"/>
    </row>
    <row r="341" spans="1:32" s="63" customFormat="1" ht="15.5" thickTop="1" thickBot="1">
      <c r="A341" t="str">
        <f t="shared" si="50"/>
        <v>InköpAvVarorInköptaprodukterochtjänster-utökadberäkning8.4.3Tankar</v>
      </c>
      <c r="B341" t="s">
        <v>12</v>
      </c>
      <c r="C341" t="str">
        <f>'Input-inköpta varor o tjänster'!$J$11</f>
        <v>Inköpta produkter och tjänster - utökad beräkning</v>
      </c>
      <c r="D341" t="str">
        <f>'Input-inköpta varor o tjänster'!J350</f>
        <v>8.4.3 Tankar</v>
      </c>
      <c r="E341" t="s">
        <v>516</v>
      </c>
      <c r="F341" s="77">
        <f>'Input-inköpta varor o tjänster'!K350</f>
        <v>0</v>
      </c>
      <c r="G341" s="77">
        <f>'Input-inköpta varor o tjänster'!L350</f>
        <v>0</v>
      </c>
      <c r="H341" s="77">
        <f>'Input-inköpta varor o tjänster'!M350</f>
        <v>0</v>
      </c>
      <c r="I341" s="77">
        <f>'Input-inköpta varor o tjänster'!N350</f>
        <v>0</v>
      </c>
      <c r="J341" s="77" t="str">
        <f>'Input-inköpta varor o tjänster'!O350</f>
        <v>kg CO2e/SEK</v>
      </c>
      <c r="K341" s="77">
        <f>'Input-inköpta varor o tjänster'!P350</f>
        <v>0</v>
      </c>
      <c r="L341" s="77">
        <f>'Input-inköpta varor o tjänster'!Q350</f>
        <v>0</v>
      </c>
      <c r="M341" s="78">
        <f>'Input-inköpta varor o tjänster'!R350</f>
        <v>0.26170070439797216</v>
      </c>
      <c r="N341" s="78" t="str">
        <f>IF(ISNUMBER('Input-inköpta varor o tjänster'!S350),'Input-inköpta varor o tjänster'!S350,"-")</f>
        <v>-</v>
      </c>
      <c r="O341" s="78" t="str">
        <f>IF(ISNUMBER('Input-inköpta varor o tjänster'!T350),'Input-inköpta varor o tjänster'!T350,"-")</f>
        <v>-</v>
      </c>
      <c r="P341" s="78" t="str">
        <f>IF(ISNUMBER('Input-inköpta varor o tjänster'!U350),'Input-inköpta varor o tjänster'!U350,"-")</f>
        <v>-</v>
      </c>
      <c r="Q341" s="60" t="str">
        <f t="shared" si="52"/>
        <v>-</v>
      </c>
      <c r="R341" s="60" t="str">
        <f t="shared" si="52"/>
        <v>-</v>
      </c>
      <c r="S341" s="61" t="str">
        <f t="shared" si="52"/>
        <v>-</v>
      </c>
      <c r="T341" s="72" t="str">
        <f t="shared" si="51"/>
        <v>-</v>
      </c>
      <c r="U341" s="72" t="str">
        <f t="shared" si="51"/>
        <v>-</v>
      </c>
      <c r="V341" s="72" t="str">
        <f t="shared" si="51"/>
        <v>-</v>
      </c>
      <c r="W341" s="72">
        <f t="shared" si="56"/>
        <v>0</v>
      </c>
      <c r="X341" s="72" t="str">
        <f t="shared" si="53"/>
        <v>-</v>
      </c>
      <c r="Y341" s="72" t="str">
        <f t="shared" si="54"/>
        <v>-</v>
      </c>
      <c r="Z341" s="72" t="str">
        <f t="shared" si="55"/>
        <v>-</v>
      </c>
      <c r="AA341" s="72">
        <f t="shared" si="57"/>
        <v>0</v>
      </c>
      <c r="AB341" s="60" t="str">
        <f>IFERROR(INDEX('Listor_utökad spend'!D:D,MATCH(VALUE('Input-inköpta varor o tjänster'!E350),'Listor_utökad spend'!E:E,0)),0)</f>
        <v>8 Läkemedel och tillhörande tjänster</v>
      </c>
      <c r="AC341" s="60" t="str">
        <f>IFERROR(INDEX('Listor_utökad spend'!F:F,MATCH(('Input-inköpta varor o tjänster'!F350),'Listor_utökad spend'!G:G,0)),AB341)</f>
        <v>8.4 Medicinsk gas och tillbehör</v>
      </c>
      <c r="AD341" s="60" t="str">
        <f>IFERROR(INDEX('Listor_utökad spend'!H:H,MATCH(('Input-inköpta varor o tjänster'!G350),'Listor_utökad spend'!I:I,0)),AC341)</f>
        <v>8.4.3. Tankar</v>
      </c>
      <c r="AE341" s="62"/>
      <c r="AF341"/>
    </row>
    <row r="342" spans="1:32" s="63" customFormat="1" ht="15.5" thickTop="1" thickBot="1">
      <c r="A342" t="str">
        <f t="shared" si="50"/>
        <v>InköpAvVarorInköptaprodukterochtjänster-utökadberäkning8.4.99Övrigtmedicinskgas</v>
      </c>
      <c r="B342" t="s">
        <v>12</v>
      </c>
      <c r="C342" t="str">
        <f>'Input-inköpta varor o tjänster'!$J$11</f>
        <v>Inköpta produkter och tjänster - utökad beräkning</v>
      </c>
      <c r="D342" t="str">
        <f>'Input-inköpta varor o tjänster'!J351</f>
        <v>8.4.99 Övrigt medicinsk gas</v>
      </c>
      <c r="E342" t="s">
        <v>516</v>
      </c>
      <c r="F342" s="77">
        <f>'Input-inköpta varor o tjänster'!K351</f>
        <v>0</v>
      </c>
      <c r="G342" s="77">
        <f>'Input-inköpta varor o tjänster'!L351</f>
        <v>0</v>
      </c>
      <c r="H342" s="77">
        <f>'Input-inköpta varor o tjänster'!M351</f>
        <v>0</v>
      </c>
      <c r="I342" s="77">
        <f>'Input-inköpta varor o tjänster'!N351</f>
        <v>0</v>
      </c>
      <c r="J342" s="77" t="str">
        <f>'Input-inköpta varor o tjänster'!O351</f>
        <v>kg CO2e/SEK</v>
      </c>
      <c r="K342" s="77">
        <f>'Input-inköpta varor o tjänster'!P351</f>
        <v>0</v>
      </c>
      <c r="L342" s="77">
        <f>'Input-inköpta varor o tjänster'!Q351</f>
        <v>0</v>
      </c>
      <c r="M342" s="78">
        <f>'Input-inköpta varor o tjänster'!R351</f>
        <v>2.7373287818043535E-2</v>
      </c>
      <c r="N342" s="78" t="str">
        <f>IF(ISNUMBER('Input-inköpta varor o tjänster'!S351),'Input-inköpta varor o tjänster'!S351,"-")</f>
        <v>-</v>
      </c>
      <c r="O342" s="78" t="str">
        <f>IF(ISNUMBER('Input-inköpta varor o tjänster'!T351),'Input-inköpta varor o tjänster'!T351,"-")</f>
        <v>-</v>
      </c>
      <c r="P342" s="78" t="str">
        <f>IF(ISNUMBER('Input-inköpta varor o tjänster'!U351),'Input-inköpta varor o tjänster'!U351,"-")</f>
        <v>-</v>
      </c>
      <c r="Q342" s="60" t="str">
        <f t="shared" si="52"/>
        <v>-</v>
      </c>
      <c r="R342" s="60" t="str">
        <f t="shared" si="52"/>
        <v>-</v>
      </c>
      <c r="S342" s="61" t="str">
        <f t="shared" si="52"/>
        <v>-</v>
      </c>
      <c r="T342" s="72" t="str">
        <f t="shared" si="51"/>
        <v>-</v>
      </c>
      <c r="U342" s="72" t="str">
        <f t="shared" si="51"/>
        <v>-</v>
      </c>
      <c r="V342" s="72" t="str">
        <f t="shared" si="51"/>
        <v>-</v>
      </c>
      <c r="W342" s="72">
        <f t="shared" si="56"/>
        <v>0</v>
      </c>
      <c r="X342" s="72" t="str">
        <f t="shared" si="53"/>
        <v>-</v>
      </c>
      <c r="Y342" s="72" t="str">
        <f t="shared" si="54"/>
        <v>-</v>
      </c>
      <c r="Z342" s="72" t="str">
        <f t="shared" si="55"/>
        <v>-</v>
      </c>
      <c r="AA342" s="72">
        <f t="shared" si="57"/>
        <v>0</v>
      </c>
      <c r="AB342" s="60" t="str">
        <f>IFERROR(INDEX('Listor_utökad spend'!D:D,MATCH(VALUE('Input-inköpta varor o tjänster'!E351),'Listor_utökad spend'!E:E,0)),0)</f>
        <v>8 Läkemedel och tillhörande tjänster</v>
      </c>
      <c r="AC342" s="60" t="str">
        <f>IFERROR(INDEX('Listor_utökad spend'!F:F,MATCH(('Input-inköpta varor o tjänster'!F351),'Listor_utökad spend'!G:G,0)),AB342)</f>
        <v>8.4 Medicinsk gas och tillbehör</v>
      </c>
      <c r="AD342" s="60" t="str">
        <f>IFERROR(INDEX('Listor_utökad spend'!H:H,MATCH(('Input-inköpta varor o tjänster'!G351),'Listor_utökad spend'!I:I,0)),AC342)</f>
        <v>8.4.99. Övrigt medicinsk gas</v>
      </c>
      <c r="AE342" s="62"/>
      <c r="AF342"/>
    </row>
    <row r="343" spans="1:32" s="63" customFormat="1" ht="15.5" thickTop="1" thickBot="1">
      <c r="A343" t="str">
        <f t="shared" si="50"/>
        <v>InköpAvVarorInköptaprodukterochtjänster-utökadberäkning8.99Övrigaläkemedelsrelateradetjänster</v>
      </c>
      <c r="B343" t="s">
        <v>12</v>
      </c>
      <c r="C343" t="str">
        <f>'Input-inköpta varor o tjänster'!$J$11</f>
        <v>Inköpta produkter och tjänster - utökad beräkning</v>
      </c>
      <c r="D343" t="str">
        <f>'Input-inköpta varor o tjänster'!J352</f>
        <v>8.99 Övriga läkemedelsrelaterade tjänster</v>
      </c>
      <c r="E343" t="s">
        <v>516</v>
      </c>
      <c r="F343" s="77">
        <f>'Input-inköpta varor o tjänster'!K352</f>
        <v>0</v>
      </c>
      <c r="G343" s="77">
        <f>'Input-inköpta varor o tjänster'!L352</f>
        <v>0</v>
      </c>
      <c r="H343" s="77">
        <f>'Input-inköpta varor o tjänster'!M352</f>
        <v>0</v>
      </c>
      <c r="I343" s="77">
        <f>'Input-inköpta varor o tjänster'!N352</f>
        <v>0</v>
      </c>
      <c r="J343" s="77" t="str">
        <f>'Input-inköpta varor o tjänster'!O352</f>
        <v>kg CO2e/SEK</v>
      </c>
      <c r="K343" s="77">
        <f>'Input-inköpta varor o tjänster'!P352</f>
        <v>0</v>
      </c>
      <c r="L343" s="77">
        <f>'Input-inköpta varor o tjänster'!Q352</f>
        <v>0</v>
      </c>
      <c r="M343" s="78">
        <f>'Input-inköpta varor o tjänster'!R352</f>
        <v>5.3580579380120069E-3</v>
      </c>
      <c r="N343" s="78" t="str">
        <f>IF(ISNUMBER('Input-inköpta varor o tjänster'!S352),'Input-inköpta varor o tjänster'!S352,"-")</f>
        <v>-</v>
      </c>
      <c r="O343" s="78" t="str">
        <f>IF(ISNUMBER('Input-inköpta varor o tjänster'!T352),'Input-inköpta varor o tjänster'!T352,"-")</f>
        <v>-</v>
      </c>
      <c r="P343" s="78" t="str">
        <f>IF(ISNUMBER('Input-inköpta varor o tjänster'!U352),'Input-inköpta varor o tjänster'!U352,"-")</f>
        <v>-</v>
      </c>
      <c r="Q343" s="60" t="str">
        <f t="shared" si="52"/>
        <v>-</v>
      </c>
      <c r="R343" s="60" t="str">
        <f t="shared" si="52"/>
        <v>-</v>
      </c>
      <c r="S343" s="61" t="str">
        <f t="shared" si="52"/>
        <v>-</v>
      </c>
      <c r="T343" s="72" t="str">
        <f t="shared" si="51"/>
        <v>-</v>
      </c>
      <c r="U343" s="72" t="str">
        <f t="shared" si="51"/>
        <v>-</v>
      </c>
      <c r="V343" s="72" t="str">
        <f t="shared" si="51"/>
        <v>-</v>
      </c>
      <c r="W343" s="72">
        <f t="shared" si="56"/>
        <v>0</v>
      </c>
      <c r="X343" s="72" t="str">
        <f t="shared" si="53"/>
        <v>-</v>
      </c>
      <c r="Y343" s="72" t="str">
        <f t="shared" si="54"/>
        <v>-</v>
      </c>
      <c r="Z343" s="72" t="str">
        <f t="shared" si="55"/>
        <v>-</v>
      </c>
      <c r="AA343" s="72">
        <f t="shared" si="57"/>
        <v>0</v>
      </c>
      <c r="AB343" s="60" t="str">
        <f>IFERROR(INDEX('Listor_utökad spend'!D:D,MATCH(VALUE('Input-inköpta varor o tjänster'!E352),'Listor_utökad spend'!E:E,0)),0)</f>
        <v>8 Läkemedel och tillhörande tjänster</v>
      </c>
      <c r="AC343" s="60" t="str">
        <f>IFERROR(INDEX('Listor_utökad spend'!F:F,MATCH(('Input-inköpta varor o tjänster'!F352),'Listor_utökad spend'!G:G,0)),AB343)</f>
        <v>8 Läkemedel och tillhörande tjänster</v>
      </c>
      <c r="AD343" s="60" t="str">
        <f>IFERROR(INDEX('Listor_utökad spend'!H:H,MATCH(('Input-inköpta varor o tjänster'!G352),'Listor_utökad spend'!I:I,0)),AC343)</f>
        <v>8 Läkemedel och tillhörande tjänster</v>
      </c>
      <c r="AE343" s="62"/>
      <c r="AF343"/>
    </row>
    <row r="344" spans="1:32" s="63" customFormat="1" ht="15.5" thickTop="1" thickBot="1">
      <c r="A344" t="str">
        <f t="shared" si="50"/>
        <v>InköpAvVarorInköptaprodukterochtjänster-utökadberäkning0</v>
      </c>
      <c r="B344" t="s">
        <v>12</v>
      </c>
      <c r="C344" t="str">
        <f>'Input-inköpta varor o tjänster'!$J$11</f>
        <v>Inköpta produkter och tjänster - utökad beräkning</v>
      </c>
      <c r="D344">
        <f>'Input-inköpta varor o tjänster'!J353</f>
        <v>0</v>
      </c>
      <c r="E344" t="s">
        <v>516</v>
      </c>
      <c r="F344" s="77">
        <f>'Input-inköpta varor o tjänster'!K353</f>
        <v>0</v>
      </c>
      <c r="G344" s="77">
        <f>'Input-inköpta varor o tjänster'!L353</f>
        <v>0</v>
      </c>
      <c r="H344" s="77">
        <f>'Input-inköpta varor o tjänster'!M353</f>
        <v>0</v>
      </c>
      <c r="I344" s="77">
        <f>'Input-inköpta varor o tjänster'!N353</f>
        <v>0</v>
      </c>
      <c r="J344" s="77" t="str">
        <f>'Input-inköpta varor o tjänster'!O353</f>
        <v>-</v>
      </c>
      <c r="K344" s="77" t="str">
        <f>'Input-inköpta varor o tjänster'!P353</f>
        <v>-</v>
      </c>
      <c r="L344" s="77" t="str">
        <f>'Input-inköpta varor o tjänster'!Q353</f>
        <v>-</v>
      </c>
      <c r="M344" s="78" t="str">
        <f>'Input-inköpta varor o tjänster'!R353</f>
        <v>-</v>
      </c>
      <c r="N344" s="78" t="str">
        <f>IF(ISNUMBER('Input-inköpta varor o tjänster'!S353),'Input-inköpta varor o tjänster'!S353,"-")</f>
        <v>-</v>
      </c>
      <c r="O344" s="78" t="str">
        <f>IF(ISNUMBER('Input-inköpta varor o tjänster'!T353),'Input-inköpta varor o tjänster'!T353,"-")</f>
        <v>-</v>
      </c>
      <c r="P344" s="78" t="str">
        <f>IF(ISNUMBER('Input-inköpta varor o tjänster'!U353),'Input-inköpta varor o tjänster'!U353,"-")</f>
        <v>-</v>
      </c>
      <c r="Q344" s="60" t="str">
        <f t="shared" si="52"/>
        <v>-</v>
      </c>
      <c r="R344" s="60" t="str">
        <f t="shared" si="52"/>
        <v>-</v>
      </c>
      <c r="S344" s="61" t="str">
        <f t="shared" si="52"/>
        <v>-</v>
      </c>
      <c r="T344" s="72" t="str">
        <f t="shared" si="51"/>
        <v>-</v>
      </c>
      <c r="U344" s="72" t="str">
        <f t="shared" si="51"/>
        <v>-</v>
      </c>
      <c r="V344" s="72" t="str">
        <f t="shared" si="51"/>
        <v>-</v>
      </c>
      <c r="W344" s="72">
        <f t="shared" si="56"/>
        <v>0</v>
      </c>
      <c r="X344" s="72" t="str">
        <f t="shared" si="53"/>
        <v>-</v>
      </c>
      <c r="Y344" s="72" t="str">
        <f t="shared" si="54"/>
        <v>-</v>
      </c>
      <c r="Z344" s="72" t="str">
        <f t="shared" si="55"/>
        <v>-</v>
      </c>
      <c r="AA344" s="72">
        <f t="shared" si="57"/>
        <v>0</v>
      </c>
      <c r="AB344" s="60">
        <f>IFERROR(INDEX('Listor_utökad spend'!D:D,MATCH(VALUE('Input-inköpta varor o tjänster'!E353),'Listor_utökad spend'!E:E,0)),0)</f>
        <v>0</v>
      </c>
      <c r="AC344" s="60">
        <f>IFERROR(INDEX('Listor_utökad spend'!F:F,MATCH(('Input-inköpta varor o tjänster'!F353),'Listor_utökad spend'!G:G,0)),AB344)</f>
        <v>0</v>
      </c>
      <c r="AD344" s="60" t="str">
        <f>IFERROR(INDEX('Listor_utökad spend'!H:H,MATCH(('Input-inköpta varor o tjänster'!G353),'Listor_utökad spend'!I:I,0)),AC344)</f>
        <v xml:space="preserve"> </v>
      </c>
      <c r="AE344" s="62"/>
      <c r="AF344"/>
    </row>
    <row r="345" spans="1:32" s="63" customFormat="1" ht="15.5" thickTop="1" thickBot="1">
      <c r="A345" t="str">
        <f t="shared" si="50"/>
        <v>InköpAvVarorInköptaprodukterochtjänster-utökadberäkning9Vård-ochtandvårdsrelateradetjänster</v>
      </c>
      <c r="B345" t="s">
        <v>12</v>
      </c>
      <c r="C345" t="str">
        <f>'Input-inköpta varor o tjänster'!$J$11</f>
        <v>Inköpta produkter och tjänster - utökad beräkning</v>
      </c>
      <c r="D345" t="str">
        <f>'Input-inköpta varor o tjänster'!J354</f>
        <v>9 Vård- och tandvårdsrelaterade tjänster</v>
      </c>
      <c r="E345" t="s">
        <v>516</v>
      </c>
      <c r="F345" s="77">
        <f>'Input-inköpta varor o tjänster'!K354</f>
        <v>0</v>
      </c>
      <c r="G345" s="77">
        <f>'Input-inköpta varor o tjänster'!L354</f>
        <v>0</v>
      </c>
      <c r="H345" s="77">
        <f>'Input-inköpta varor o tjänster'!M354</f>
        <v>0</v>
      </c>
      <c r="I345" s="77">
        <f>'Input-inköpta varor o tjänster'!N354</f>
        <v>0</v>
      </c>
      <c r="J345" s="77" t="str">
        <f>'Input-inköpta varor o tjänster'!O354</f>
        <v>kg CO2e/SEK</v>
      </c>
      <c r="K345" s="77">
        <f>'Input-inköpta varor o tjänster'!P354</f>
        <v>0</v>
      </c>
      <c r="L345" s="77">
        <f>'Input-inköpta varor o tjänster'!Q354</f>
        <v>0</v>
      </c>
      <c r="M345" s="78">
        <f>'Input-inköpta varor o tjänster'!R354</f>
        <v>5.3580579380120147E-3</v>
      </c>
      <c r="N345" s="78" t="str">
        <f>IF(ISNUMBER('Input-inköpta varor o tjänster'!S354),'Input-inköpta varor o tjänster'!S354,"-")</f>
        <v>-</v>
      </c>
      <c r="O345" s="78" t="str">
        <f>IF(ISNUMBER('Input-inköpta varor o tjänster'!T354),'Input-inköpta varor o tjänster'!T354,"-")</f>
        <v>-</v>
      </c>
      <c r="P345" s="78" t="str">
        <f>IF(ISNUMBER('Input-inköpta varor o tjänster'!U354),'Input-inköpta varor o tjänster'!U354,"-")</f>
        <v>-</v>
      </c>
      <c r="Q345" s="60" t="str">
        <f t="shared" si="52"/>
        <v>-</v>
      </c>
      <c r="R345" s="60" t="str">
        <f t="shared" si="52"/>
        <v>-</v>
      </c>
      <c r="S345" s="61" t="str">
        <f t="shared" si="52"/>
        <v>-</v>
      </c>
      <c r="T345" s="72" t="str">
        <f t="shared" si="51"/>
        <v>-</v>
      </c>
      <c r="U345" s="72" t="str">
        <f t="shared" si="51"/>
        <v>-</v>
      </c>
      <c r="V345" s="72" t="str">
        <f t="shared" si="51"/>
        <v>-</v>
      </c>
      <c r="W345" s="72">
        <f t="shared" si="56"/>
        <v>0</v>
      </c>
      <c r="X345" s="72" t="str">
        <f t="shared" si="53"/>
        <v>-</v>
      </c>
      <c r="Y345" s="72" t="str">
        <f t="shared" si="54"/>
        <v>-</v>
      </c>
      <c r="Z345" s="72" t="str">
        <f t="shared" si="55"/>
        <v>-</v>
      </c>
      <c r="AA345" s="72">
        <f t="shared" si="57"/>
        <v>0</v>
      </c>
      <c r="AB345" s="60" t="str">
        <f>IFERROR(INDEX('Listor_utökad spend'!D:D,MATCH(VALUE('Input-inköpta varor o tjänster'!E354),'Listor_utökad spend'!E:E,0)),0)</f>
        <v>9 Vård- och tandvårdsrelaterade tjänster</v>
      </c>
      <c r="AC345" s="60" t="str">
        <f>IFERROR(INDEX('Listor_utökad spend'!F:F,MATCH(('Input-inköpta varor o tjänster'!F354),'Listor_utökad spend'!G:G,0)),AB345)</f>
        <v>9 Vård- och tandvårdsrelaterade tjänster</v>
      </c>
      <c r="AD345" s="60" t="str">
        <f>IFERROR(INDEX('Listor_utökad spend'!H:H,MATCH(('Input-inköpta varor o tjänster'!G354),'Listor_utökad spend'!I:I,0)),AC345)</f>
        <v>9 Vård- och tandvårdsrelaterade tjänster</v>
      </c>
      <c r="AE345" s="62"/>
      <c r="AF345"/>
    </row>
    <row r="346" spans="1:32" s="63" customFormat="1" ht="15.5" thickTop="1" thickBot="1">
      <c r="A346" t="str">
        <f t="shared" si="50"/>
        <v>InköpAvVarorInköptaprodukterochtjänster-utökadberäkning9.1Barn-ochungdomsmedicinskaspecialiteter</v>
      </c>
      <c r="B346" t="s">
        <v>12</v>
      </c>
      <c r="C346" t="str">
        <f>'Input-inköpta varor o tjänster'!$J$11</f>
        <v>Inköpta produkter och tjänster - utökad beräkning</v>
      </c>
      <c r="D346" t="str">
        <f>'Input-inköpta varor o tjänster'!J355</f>
        <v>9.1 Barn- och ungdomsmedicinska specialiteter</v>
      </c>
      <c r="E346" t="s">
        <v>516</v>
      </c>
      <c r="F346" s="77">
        <f>'Input-inköpta varor o tjänster'!K355</f>
        <v>0</v>
      </c>
      <c r="G346" s="77">
        <f>'Input-inköpta varor o tjänster'!L355</f>
        <v>0</v>
      </c>
      <c r="H346" s="77">
        <f>'Input-inköpta varor o tjänster'!M355</f>
        <v>0</v>
      </c>
      <c r="I346" s="77">
        <f>'Input-inköpta varor o tjänster'!N355</f>
        <v>0</v>
      </c>
      <c r="J346" s="77" t="str">
        <f>'Input-inköpta varor o tjänster'!O355</f>
        <v>kg CO2e/SEK</v>
      </c>
      <c r="K346" s="77">
        <f>'Input-inköpta varor o tjänster'!P355</f>
        <v>0</v>
      </c>
      <c r="L346" s="77">
        <f>'Input-inköpta varor o tjänster'!Q355</f>
        <v>0</v>
      </c>
      <c r="M346" s="78">
        <f>'Input-inköpta varor o tjänster'!R355</f>
        <v>5.3580579380120069E-3</v>
      </c>
      <c r="N346" s="78" t="str">
        <f>IF(ISNUMBER('Input-inköpta varor o tjänster'!S355),'Input-inköpta varor o tjänster'!S355,"-")</f>
        <v>-</v>
      </c>
      <c r="O346" s="78" t="str">
        <f>IF(ISNUMBER('Input-inköpta varor o tjänster'!T355),'Input-inköpta varor o tjänster'!T355,"-")</f>
        <v>-</v>
      </c>
      <c r="P346" s="78" t="str">
        <f>IF(ISNUMBER('Input-inköpta varor o tjänster'!U355),'Input-inköpta varor o tjänster'!U355,"-")</f>
        <v>-</v>
      </c>
      <c r="Q346" s="60" t="str">
        <f t="shared" si="52"/>
        <v>-</v>
      </c>
      <c r="R346" s="60" t="str">
        <f t="shared" si="52"/>
        <v>-</v>
      </c>
      <c r="S346" s="61" t="str">
        <f t="shared" si="52"/>
        <v>-</v>
      </c>
      <c r="T346" s="72" t="str">
        <f t="shared" si="51"/>
        <v>-</v>
      </c>
      <c r="U346" s="72" t="str">
        <f t="shared" si="51"/>
        <v>-</v>
      </c>
      <c r="V346" s="72" t="str">
        <f t="shared" si="51"/>
        <v>-</v>
      </c>
      <c r="W346" s="72">
        <f t="shared" si="56"/>
        <v>0</v>
      </c>
      <c r="X346" s="72" t="str">
        <f t="shared" si="53"/>
        <v>-</v>
      </c>
      <c r="Y346" s="72" t="str">
        <f t="shared" si="54"/>
        <v>-</v>
      </c>
      <c r="Z346" s="72" t="str">
        <f t="shared" si="55"/>
        <v>-</v>
      </c>
      <c r="AA346" s="72">
        <f t="shared" si="57"/>
        <v>0</v>
      </c>
      <c r="AB346" s="60" t="str">
        <f>IFERROR(INDEX('Listor_utökad spend'!D:D,MATCH(VALUE('Input-inköpta varor o tjänster'!E355),'Listor_utökad spend'!E:E,0)),0)</f>
        <v>9 Vård- och tandvårdsrelaterade tjänster</v>
      </c>
      <c r="AC346" s="60" t="str">
        <f>IFERROR(INDEX('Listor_utökad spend'!F:F,MATCH(('Input-inköpta varor o tjänster'!F355),'Listor_utökad spend'!G:G,0)),AB346)</f>
        <v>9.1 Barn- och ungdomsmedicinska specialiteter</v>
      </c>
      <c r="AD346" s="60" t="str">
        <f>IFERROR(INDEX('Listor_utökad spend'!H:H,MATCH(('Input-inköpta varor o tjänster'!G355),'Listor_utökad spend'!I:I,0)),AC346)</f>
        <v>9.1 Barn- och ungdomsmedicinska specialiteter</v>
      </c>
      <c r="AE346" s="62"/>
      <c r="AF346"/>
    </row>
    <row r="347" spans="1:32" s="63" customFormat="1" ht="15.5" thickTop="1" thickBot="1">
      <c r="A347" t="str">
        <f t="shared" si="50"/>
        <v>InköpAvVarorInköptaprodukterochtjänster-utökadberäkning9.1.1Barn-ochungdomsmedicin(inklBarn-ochungdomsallergologi,Barn-ochungdomshematologiochonkologi,Barn-ochungdomskardiologiochNeonatologi)</v>
      </c>
      <c r="B347" t="s">
        <v>12</v>
      </c>
      <c r="C347" t="str">
        <f>'Input-inköpta varor o tjänster'!$J$11</f>
        <v>Inköpta produkter och tjänster - utökad beräkning</v>
      </c>
      <c r="D347" t="str">
        <f>'Input-inköpta varor o tjänster'!J356</f>
        <v>9.1.1 Barn- och ungdomsmedicin (inkl Barn- och ungdomsallergologi, Barn- och ungdomshematologi och onkologi, Barn- och ungdomskardiologi och Neonatologi)</v>
      </c>
      <c r="E347" t="s">
        <v>516</v>
      </c>
      <c r="F347" s="77">
        <f>'Input-inköpta varor o tjänster'!K356</f>
        <v>0</v>
      </c>
      <c r="G347" s="77">
        <f>'Input-inköpta varor o tjänster'!L356</f>
        <v>0</v>
      </c>
      <c r="H347" s="77">
        <f>'Input-inköpta varor o tjänster'!M356</f>
        <v>0</v>
      </c>
      <c r="I347" s="77">
        <f>'Input-inköpta varor o tjänster'!N356</f>
        <v>0</v>
      </c>
      <c r="J347" s="77" t="str">
        <f>'Input-inköpta varor o tjänster'!O356</f>
        <v>kg CO2e/SEK</v>
      </c>
      <c r="K347" s="77">
        <f>'Input-inköpta varor o tjänster'!P356</f>
        <v>0</v>
      </c>
      <c r="L347" s="77">
        <f>'Input-inköpta varor o tjänster'!Q356</f>
        <v>0</v>
      </c>
      <c r="M347" s="78">
        <f>'Input-inköpta varor o tjänster'!R356</f>
        <v>5.3580579380120069E-3</v>
      </c>
      <c r="N347" s="78" t="str">
        <f>IF(ISNUMBER('Input-inköpta varor o tjänster'!S356),'Input-inköpta varor o tjänster'!S356,"-")</f>
        <v>-</v>
      </c>
      <c r="O347" s="78" t="str">
        <f>IF(ISNUMBER('Input-inköpta varor o tjänster'!T356),'Input-inköpta varor o tjänster'!T356,"-")</f>
        <v>-</v>
      </c>
      <c r="P347" s="78" t="str">
        <f>IF(ISNUMBER('Input-inköpta varor o tjänster'!U356),'Input-inköpta varor o tjänster'!U356,"-")</f>
        <v>-</v>
      </c>
      <c r="Q347" s="60" t="str">
        <f t="shared" si="52"/>
        <v>-</v>
      </c>
      <c r="R347" s="60" t="str">
        <f t="shared" si="52"/>
        <v>-</v>
      </c>
      <c r="S347" s="61" t="str">
        <f t="shared" si="52"/>
        <v>-</v>
      </c>
      <c r="T347" s="72" t="str">
        <f t="shared" si="51"/>
        <v>-</v>
      </c>
      <c r="U347" s="72" t="str">
        <f t="shared" si="51"/>
        <v>-</v>
      </c>
      <c r="V347" s="72" t="str">
        <f t="shared" si="51"/>
        <v>-</v>
      </c>
      <c r="W347" s="72">
        <f t="shared" si="56"/>
        <v>0</v>
      </c>
      <c r="X347" s="72" t="str">
        <f t="shared" si="53"/>
        <v>-</v>
      </c>
      <c r="Y347" s="72" t="str">
        <f t="shared" si="54"/>
        <v>-</v>
      </c>
      <c r="Z347" s="72" t="str">
        <f t="shared" si="55"/>
        <v>-</v>
      </c>
      <c r="AA347" s="72">
        <f t="shared" si="57"/>
        <v>0</v>
      </c>
      <c r="AB347" s="60" t="str">
        <f>IFERROR(INDEX('Listor_utökad spend'!D:D,MATCH(VALUE('Input-inköpta varor o tjänster'!E356),'Listor_utökad spend'!E:E,0)),0)</f>
        <v>9 Vård- och tandvårdsrelaterade tjänster</v>
      </c>
      <c r="AC347" s="60" t="str">
        <f>IFERROR(INDEX('Listor_utökad spend'!F:F,MATCH(('Input-inköpta varor o tjänster'!F356),'Listor_utökad spend'!G:G,0)),AB347)</f>
        <v>9.1 Barn- och ungdomsmedicinska specialiteter</v>
      </c>
      <c r="AD347" s="60" t="str">
        <f>IFERROR(INDEX('Listor_utökad spend'!H:H,MATCH(('Input-inköpta varor o tjänster'!G356),'Listor_utökad spend'!I:I,0)),AC347)</f>
        <v>9.1.1. Barn- och ungdomsmedicin (inkl Barn- och ungdomsallergologi, Barn- och ungdomshematologi och onkologi, Barn- och ungdomskardiologi och Neonatologi)</v>
      </c>
      <c r="AE347" s="62"/>
      <c r="AF347"/>
    </row>
    <row r="348" spans="1:32" s="63" customFormat="1" ht="15.5" thickTop="1" thickBot="1">
      <c r="A348" t="str">
        <f t="shared" si="50"/>
        <v>InköpAvVarorInköptaprodukterochtjänster-utökadberäkning9.2Bild-ochfunktionsmedicinskaspecialiteter</v>
      </c>
      <c r="B348" t="s">
        <v>12</v>
      </c>
      <c r="C348" t="str">
        <f>'Input-inköpta varor o tjänster'!$J$11</f>
        <v>Inköpta produkter och tjänster - utökad beräkning</v>
      </c>
      <c r="D348" t="str">
        <f>'Input-inköpta varor o tjänster'!J357</f>
        <v>9.2 Bild- och funktionsmedicinska specialiteter</v>
      </c>
      <c r="E348" t="s">
        <v>516</v>
      </c>
      <c r="F348" s="77">
        <f>'Input-inköpta varor o tjänster'!K357</f>
        <v>0</v>
      </c>
      <c r="G348" s="77">
        <f>'Input-inköpta varor o tjänster'!L357</f>
        <v>0</v>
      </c>
      <c r="H348" s="77">
        <f>'Input-inköpta varor o tjänster'!M357</f>
        <v>0</v>
      </c>
      <c r="I348" s="77">
        <f>'Input-inköpta varor o tjänster'!N357</f>
        <v>0</v>
      </c>
      <c r="J348" s="77" t="str">
        <f>'Input-inköpta varor o tjänster'!O357</f>
        <v>kg CO2e/SEK</v>
      </c>
      <c r="K348" s="77">
        <f>'Input-inköpta varor o tjänster'!P357</f>
        <v>0</v>
      </c>
      <c r="L348" s="77">
        <f>'Input-inköpta varor o tjänster'!Q357</f>
        <v>0</v>
      </c>
      <c r="M348" s="78">
        <f>'Input-inköpta varor o tjänster'!R357</f>
        <v>5.3580579380120069E-3</v>
      </c>
      <c r="N348" s="78" t="str">
        <f>IF(ISNUMBER('Input-inköpta varor o tjänster'!S357),'Input-inköpta varor o tjänster'!S357,"-")</f>
        <v>-</v>
      </c>
      <c r="O348" s="78" t="str">
        <f>IF(ISNUMBER('Input-inköpta varor o tjänster'!T357),'Input-inköpta varor o tjänster'!T357,"-")</f>
        <v>-</v>
      </c>
      <c r="P348" s="78" t="str">
        <f>IF(ISNUMBER('Input-inköpta varor o tjänster'!U357),'Input-inköpta varor o tjänster'!U357,"-")</f>
        <v>-</v>
      </c>
      <c r="Q348" s="60" t="str">
        <f t="shared" si="52"/>
        <v>-</v>
      </c>
      <c r="R348" s="60" t="str">
        <f t="shared" si="52"/>
        <v>-</v>
      </c>
      <c r="S348" s="61" t="str">
        <f t="shared" si="52"/>
        <v>-</v>
      </c>
      <c r="T348" s="72" t="str">
        <f t="shared" si="51"/>
        <v>-</v>
      </c>
      <c r="U348" s="72" t="str">
        <f t="shared" si="51"/>
        <v>-</v>
      </c>
      <c r="V348" s="72" t="str">
        <f t="shared" si="51"/>
        <v>-</v>
      </c>
      <c r="W348" s="72">
        <f t="shared" si="56"/>
        <v>0</v>
      </c>
      <c r="X348" s="72" t="str">
        <f t="shared" si="53"/>
        <v>-</v>
      </c>
      <c r="Y348" s="72" t="str">
        <f t="shared" si="54"/>
        <v>-</v>
      </c>
      <c r="Z348" s="72" t="str">
        <f t="shared" si="55"/>
        <v>-</v>
      </c>
      <c r="AA348" s="72">
        <f t="shared" si="57"/>
        <v>0</v>
      </c>
      <c r="AB348" s="60" t="str">
        <f>IFERROR(INDEX('Listor_utökad spend'!D:D,MATCH(VALUE('Input-inköpta varor o tjänster'!E357),'Listor_utökad spend'!E:E,0)),0)</f>
        <v>9 Vård- och tandvårdsrelaterade tjänster</v>
      </c>
      <c r="AC348" s="60" t="str">
        <f>IFERROR(INDEX('Listor_utökad spend'!F:F,MATCH(('Input-inköpta varor o tjänster'!F357),'Listor_utökad spend'!G:G,0)),AB348)</f>
        <v>9.2 Bild- och funktionsmedicinska specialiteter</v>
      </c>
      <c r="AD348" s="60" t="str">
        <f>IFERROR(INDEX('Listor_utökad spend'!H:H,MATCH(('Input-inköpta varor o tjänster'!G357),'Listor_utökad spend'!I:I,0)),AC348)</f>
        <v>9.2 Bild- och funktionsmedicinska specialiteter</v>
      </c>
      <c r="AE348" s="62"/>
      <c r="AF348"/>
    </row>
    <row r="349" spans="1:32" s="63" customFormat="1" ht="15.5" thickTop="1" thickBot="1">
      <c r="A349" t="str">
        <f t="shared" ref="A349:A412" si="58">TRIM(SUBSTITUTE(CONCATENATE(B349,C349,D349)," ",""))</f>
        <v>InköpAvVarorInköptaprodukterochtjänster-utökadberäkning9.2.1Kliniskfysiologi</v>
      </c>
      <c r="B349" t="s">
        <v>12</v>
      </c>
      <c r="C349" t="str">
        <f>'Input-inköpta varor o tjänster'!$J$11</f>
        <v>Inköpta produkter och tjänster - utökad beräkning</v>
      </c>
      <c r="D349" t="str">
        <f>'Input-inköpta varor o tjänster'!J358</f>
        <v>9.2.1 Klinisk fysiologi</v>
      </c>
      <c r="E349" t="s">
        <v>516</v>
      </c>
      <c r="F349" s="77">
        <f>'Input-inköpta varor o tjänster'!K358</f>
        <v>0</v>
      </c>
      <c r="G349" s="77">
        <f>'Input-inköpta varor o tjänster'!L358</f>
        <v>0</v>
      </c>
      <c r="H349" s="77">
        <f>'Input-inköpta varor o tjänster'!M358</f>
        <v>0</v>
      </c>
      <c r="I349" s="77">
        <f>'Input-inköpta varor o tjänster'!N358</f>
        <v>0</v>
      </c>
      <c r="J349" s="77" t="str">
        <f>'Input-inköpta varor o tjänster'!O358</f>
        <v>kg CO2e/SEK</v>
      </c>
      <c r="K349" s="77">
        <f>'Input-inköpta varor o tjänster'!P358</f>
        <v>0</v>
      </c>
      <c r="L349" s="77">
        <f>'Input-inköpta varor o tjänster'!Q358</f>
        <v>0</v>
      </c>
      <c r="M349" s="78">
        <f>'Input-inköpta varor o tjänster'!R358</f>
        <v>5.3580579380120069E-3</v>
      </c>
      <c r="N349" s="78" t="str">
        <f>IF(ISNUMBER('Input-inköpta varor o tjänster'!S358),'Input-inköpta varor o tjänster'!S358,"-")</f>
        <v>-</v>
      </c>
      <c r="O349" s="78" t="str">
        <f>IF(ISNUMBER('Input-inköpta varor o tjänster'!T358),'Input-inköpta varor o tjänster'!T358,"-")</f>
        <v>-</v>
      </c>
      <c r="P349" s="78" t="str">
        <f>IF(ISNUMBER('Input-inköpta varor o tjänster'!U358),'Input-inköpta varor o tjänster'!U358,"-")</f>
        <v>-</v>
      </c>
      <c r="Q349" s="60" t="str">
        <f t="shared" si="52"/>
        <v>-</v>
      </c>
      <c r="R349" s="60" t="str">
        <f t="shared" si="52"/>
        <v>-</v>
      </c>
      <c r="S349" s="61" t="str">
        <f t="shared" si="52"/>
        <v>-</v>
      </c>
      <c r="T349" s="72" t="str">
        <f t="shared" si="51"/>
        <v>-</v>
      </c>
      <c r="U349" s="72" t="str">
        <f t="shared" si="51"/>
        <v>-</v>
      </c>
      <c r="V349" s="72" t="str">
        <f t="shared" si="51"/>
        <v>-</v>
      </c>
      <c r="W349" s="72">
        <f t="shared" si="56"/>
        <v>0</v>
      </c>
      <c r="X349" s="72" t="str">
        <f t="shared" si="53"/>
        <v>-</v>
      </c>
      <c r="Y349" s="72" t="str">
        <f t="shared" si="54"/>
        <v>-</v>
      </c>
      <c r="Z349" s="72" t="str">
        <f t="shared" si="55"/>
        <v>-</v>
      </c>
      <c r="AA349" s="72">
        <f t="shared" si="57"/>
        <v>0</v>
      </c>
      <c r="AB349" s="60" t="str">
        <f>IFERROR(INDEX('Listor_utökad spend'!D:D,MATCH(VALUE('Input-inköpta varor o tjänster'!E358),'Listor_utökad spend'!E:E,0)),0)</f>
        <v>9 Vård- och tandvårdsrelaterade tjänster</v>
      </c>
      <c r="AC349" s="60" t="str">
        <f>IFERROR(INDEX('Listor_utökad spend'!F:F,MATCH(('Input-inköpta varor o tjänster'!F358),'Listor_utökad spend'!G:G,0)),AB349)</f>
        <v>9.2 Bild- och funktionsmedicinska specialiteter</v>
      </c>
      <c r="AD349" s="60" t="str">
        <f>IFERROR(INDEX('Listor_utökad spend'!H:H,MATCH(('Input-inköpta varor o tjänster'!G358),'Listor_utökad spend'!I:I,0)),AC349)</f>
        <v>9.2.1. Klinisk fysiologi</v>
      </c>
      <c r="AE349" s="62"/>
      <c r="AF349"/>
    </row>
    <row r="350" spans="1:32" s="63" customFormat="1" ht="15.5" thickTop="1" thickBot="1">
      <c r="A350" t="str">
        <f t="shared" si="58"/>
        <v>InköpAvVarorInköptaprodukterochtjänster-utökadberäkning9.2.2Radiologi(inklNeuroradiologi)</v>
      </c>
      <c r="B350" t="s">
        <v>12</v>
      </c>
      <c r="C350" t="str">
        <f>'Input-inköpta varor o tjänster'!$J$11</f>
        <v>Inköpta produkter och tjänster - utökad beräkning</v>
      </c>
      <c r="D350" t="str">
        <f>'Input-inköpta varor o tjänster'!J359</f>
        <v>9.2.2 Radiologi (inkl Neuroradiologi)</v>
      </c>
      <c r="E350" t="s">
        <v>516</v>
      </c>
      <c r="F350" s="77">
        <f>'Input-inköpta varor o tjänster'!K359</f>
        <v>0</v>
      </c>
      <c r="G350" s="77">
        <f>'Input-inköpta varor o tjänster'!L359</f>
        <v>0</v>
      </c>
      <c r="H350" s="77">
        <f>'Input-inköpta varor o tjänster'!M359</f>
        <v>0</v>
      </c>
      <c r="I350" s="77">
        <f>'Input-inköpta varor o tjänster'!N359</f>
        <v>0</v>
      </c>
      <c r="J350" s="77" t="str">
        <f>'Input-inköpta varor o tjänster'!O359</f>
        <v>kg CO2e/SEK</v>
      </c>
      <c r="K350" s="77">
        <f>'Input-inköpta varor o tjänster'!P359</f>
        <v>0</v>
      </c>
      <c r="L350" s="77">
        <f>'Input-inköpta varor o tjänster'!Q359</f>
        <v>0</v>
      </c>
      <c r="M350" s="78">
        <f>'Input-inköpta varor o tjänster'!R359</f>
        <v>5.3580579380120069E-3</v>
      </c>
      <c r="N350" s="78" t="str">
        <f>IF(ISNUMBER('Input-inköpta varor o tjänster'!S359),'Input-inköpta varor o tjänster'!S359,"-")</f>
        <v>-</v>
      </c>
      <c r="O350" s="78" t="str">
        <f>IF(ISNUMBER('Input-inköpta varor o tjänster'!T359),'Input-inköpta varor o tjänster'!T359,"-")</f>
        <v>-</v>
      </c>
      <c r="P350" s="78" t="str">
        <f>IF(ISNUMBER('Input-inköpta varor o tjänster'!U359),'Input-inköpta varor o tjänster'!U359,"-")</f>
        <v>-</v>
      </c>
      <c r="Q350" s="60" t="str">
        <f t="shared" si="52"/>
        <v>-</v>
      </c>
      <c r="R350" s="60" t="str">
        <f t="shared" si="52"/>
        <v>-</v>
      </c>
      <c r="S350" s="61" t="str">
        <f t="shared" si="52"/>
        <v>-</v>
      </c>
      <c r="T350" s="72" t="str">
        <f t="shared" si="51"/>
        <v>-</v>
      </c>
      <c r="U350" s="72" t="str">
        <f t="shared" si="51"/>
        <v>-</v>
      </c>
      <c r="V350" s="72" t="str">
        <f t="shared" si="51"/>
        <v>-</v>
      </c>
      <c r="W350" s="72">
        <f t="shared" si="56"/>
        <v>0</v>
      </c>
      <c r="X350" s="72" t="str">
        <f t="shared" si="53"/>
        <v>-</v>
      </c>
      <c r="Y350" s="72" t="str">
        <f t="shared" si="54"/>
        <v>-</v>
      </c>
      <c r="Z350" s="72" t="str">
        <f t="shared" si="55"/>
        <v>-</v>
      </c>
      <c r="AA350" s="72">
        <f t="shared" si="57"/>
        <v>0</v>
      </c>
      <c r="AB350" s="60" t="str">
        <f>IFERROR(INDEX('Listor_utökad spend'!D:D,MATCH(VALUE('Input-inköpta varor o tjänster'!E359),'Listor_utökad spend'!E:E,0)),0)</f>
        <v>9 Vård- och tandvårdsrelaterade tjänster</v>
      </c>
      <c r="AC350" s="60" t="str">
        <f>IFERROR(INDEX('Listor_utökad spend'!F:F,MATCH(('Input-inköpta varor o tjänster'!F359),'Listor_utökad spend'!G:G,0)),AB350)</f>
        <v>9.2 Bild- och funktionsmedicinska specialiteter</v>
      </c>
      <c r="AD350" s="60" t="str">
        <f>IFERROR(INDEX('Listor_utökad spend'!H:H,MATCH(('Input-inköpta varor o tjänster'!G359),'Listor_utökad spend'!I:I,0)),AC350)</f>
        <v>9.2.2. Radiologi (inkl Neuroradiologi)</v>
      </c>
      <c r="AE350" s="62"/>
      <c r="AF350"/>
    </row>
    <row r="351" spans="1:32" s="63" customFormat="1" ht="15.5" thickTop="1" thickBot="1">
      <c r="A351" t="str">
        <f t="shared" si="58"/>
        <v>InköpAvVarorInköptaprodukterochtjänster-utökadberäkning9.3Enskildabasspecialiteter</v>
      </c>
      <c r="B351" t="s">
        <v>12</v>
      </c>
      <c r="C351" t="str">
        <f>'Input-inköpta varor o tjänster'!$J$11</f>
        <v>Inköpta produkter och tjänster - utökad beräkning</v>
      </c>
      <c r="D351" t="str">
        <f>'Input-inköpta varor o tjänster'!J360</f>
        <v>9.3 Enskilda basspecialiteter</v>
      </c>
      <c r="E351" t="s">
        <v>516</v>
      </c>
      <c r="F351" s="77">
        <f>'Input-inköpta varor o tjänster'!K360</f>
        <v>0</v>
      </c>
      <c r="G351" s="77">
        <f>'Input-inköpta varor o tjänster'!L360</f>
        <v>0</v>
      </c>
      <c r="H351" s="77">
        <f>'Input-inköpta varor o tjänster'!M360</f>
        <v>0</v>
      </c>
      <c r="I351" s="77">
        <f>'Input-inköpta varor o tjänster'!N360</f>
        <v>0</v>
      </c>
      <c r="J351" s="77" t="str">
        <f>'Input-inköpta varor o tjänster'!O360</f>
        <v>kg CO2e/SEK</v>
      </c>
      <c r="K351" s="77">
        <f>'Input-inköpta varor o tjänster'!P360</f>
        <v>0</v>
      </c>
      <c r="L351" s="77">
        <f>'Input-inköpta varor o tjänster'!Q360</f>
        <v>0</v>
      </c>
      <c r="M351" s="78">
        <f>'Input-inköpta varor o tjänster'!R360</f>
        <v>5.3580579380120069E-3</v>
      </c>
      <c r="N351" s="78" t="str">
        <f>IF(ISNUMBER('Input-inköpta varor o tjänster'!S360),'Input-inköpta varor o tjänster'!S360,"-")</f>
        <v>-</v>
      </c>
      <c r="O351" s="78" t="str">
        <f>IF(ISNUMBER('Input-inköpta varor o tjänster'!T360),'Input-inköpta varor o tjänster'!T360,"-")</f>
        <v>-</v>
      </c>
      <c r="P351" s="78" t="str">
        <f>IF(ISNUMBER('Input-inköpta varor o tjänster'!U360),'Input-inköpta varor o tjänster'!U360,"-")</f>
        <v>-</v>
      </c>
      <c r="Q351" s="60" t="str">
        <f t="shared" si="52"/>
        <v>-</v>
      </c>
      <c r="R351" s="60" t="str">
        <f t="shared" si="52"/>
        <v>-</v>
      </c>
      <c r="S351" s="61" t="str">
        <f t="shared" si="52"/>
        <v>-</v>
      </c>
      <c r="T351" s="72" t="str">
        <f t="shared" si="51"/>
        <v>-</v>
      </c>
      <c r="U351" s="72" t="str">
        <f t="shared" si="51"/>
        <v>-</v>
      </c>
      <c r="V351" s="72" t="str">
        <f t="shared" si="51"/>
        <v>-</v>
      </c>
      <c r="W351" s="72">
        <f t="shared" si="56"/>
        <v>0</v>
      </c>
      <c r="X351" s="72" t="str">
        <f t="shared" si="53"/>
        <v>-</v>
      </c>
      <c r="Y351" s="72" t="str">
        <f t="shared" si="54"/>
        <v>-</v>
      </c>
      <c r="Z351" s="72" t="str">
        <f t="shared" si="55"/>
        <v>-</v>
      </c>
      <c r="AA351" s="72">
        <f t="shared" si="57"/>
        <v>0</v>
      </c>
      <c r="AB351" s="60" t="str">
        <f>IFERROR(INDEX('Listor_utökad spend'!D:D,MATCH(VALUE('Input-inköpta varor o tjänster'!E360),'Listor_utökad spend'!E:E,0)),0)</f>
        <v>9 Vård- och tandvårdsrelaterade tjänster</v>
      </c>
      <c r="AC351" s="60" t="str">
        <f>IFERROR(INDEX('Listor_utökad spend'!F:F,MATCH(('Input-inköpta varor o tjänster'!F360),'Listor_utökad spend'!G:G,0)),AB351)</f>
        <v>9.3 Enskilda basspecialiteter</v>
      </c>
      <c r="AD351" s="60" t="str">
        <f>IFERROR(INDEX('Listor_utökad spend'!H:H,MATCH(('Input-inköpta varor o tjänster'!G360),'Listor_utökad spend'!I:I,0)),AC351)</f>
        <v>9.3 Enskilda basspecialiteter</v>
      </c>
      <c r="AE351" s="62"/>
      <c r="AF351"/>
    </row>
    <row r="352" spans="1:32" s="63" customFormat="1" ht="15.5" thickTop="1" thickBot="1">
      <c r="A352" t="str">
        <f t="shared" si="58"/>
        <v>InköpAvVarorInköptaprodukterochtjänster-utökadberäkning9.3.1Akutsjukvård</v>
      </c>
      <c r="B352" t="s">
        <v>12</v>
      </c>
      <c r="C352" t="str">
        <f>'Input-inköpta varor o tjänster'!$J$11</f>
        <v>Inköpta produkter och tjänster - utökad beräkning</v>
      </c>
      <c r="D352" t="str">
        <f>'Input-inköpta varor o tjänster'!J361</f>
        <v>9.3.1 Akutsjukvård</v>
      </c>
      <c r="E352" t="s">
        <v>516</v>
      </c>
      <c r="F352" s="77">
        <f>'Input-inköpta varor o tjänster'!K361</f>
        <v>0</v>
      </c>
      <c r="G352" s="77">
        <f>'Input-inköpta varor o tjänster'!L361</f>
        <v>0</v>
      </c>
      <c r="H352" s="77">
        <f>'Input-inköpta varor o tjänster'!M361</f>
        <v>0</v>
      </c>
      <c r="I352" s="77">
        <f>'Input-inköpta varor o tjänster'!N361</f>
        <v>0</v>
      </c>
      <c r="J352" s="77" t="str">
        <f>'Input-inköpta varor o tjänster'!O361</f>
        <v>kg CO2e/SEK</v>
      </c>
      <c r="K352" s="77">
        <f>'Input-inköpta varor o tjänster'!P361</f>
        <v>0</v>
      </c>
      <c r="L352" s="77">
        <f>'Input-inköpta varor o tjänster'!Q361</f>
        <v>0</v>
      </c>
      <c r="M352" s="78">
        <f>'Input-inköpta varor o tjänster'!R361</f>
        <v>5.3580579380120069E-3</v>
      </c>
      <c r="N352" s="78" t="str">
        <f>IF(ISNUMBER('Input-inköpta varor o tjänster'!S361),'Input-inköpta varor o tjänster'!S361,"-")</f>
        <v>-</v>
      </c>
      <c r="O352" s="78" t="str">
        <f>IF(ISNUMBER('Input-inköpta varor o tjänster'!T361),'Input-inköpta varor o tjänster'!T361,"-")</f>
        <v>-</v>
      </c>
      <c r="P352" s="78" t="str">
        <f>IF(ISNUMBER('Input-inköpta varor o tjänster'!U361),'Input-inköpta varor o tjänster'!U361,"-")</f>
        <v>-</v>
      </c>
      <c r="Q352" s="60" t="str">
        <f t="shared" si="52"/>
        <v>-</v>
      </c>
      <c r="R352" s="60" t="str">
        <f t="shared" si="52"/>
        <v>-</v>
      </c>
      <c r="S352" s="61" t="str">
        <f t="shared" si="52"/>
        <v>-</v>
      </c>
      <c r="T352" s="72" t="str">
        <f t="shared" si="51"/>
        <v>-</v>
      </c>
      <c r="U352" s="72" t="str">
        <f t="shared" si="51"/>
        <v>-</v>
      </c>
      <c r="V352" s="72" t="str">
        <f t="shared" si="51"/>
        <v>-</v>
      </c>
      <c r="W352" s="72">
        <f t="shared" si="56"/>
        <v>0</v>
      </c>
      <c r="X352" s="72" t="str">
        <f t="shared" si="53"/>
        <v>-</v>
      </c>
      <c r="Y352" s="72" t="str">
        <f t="shared" si="54"/>
        <v>-</v>
      </c>
      <c r="Z352" s="72" t="str">
        <f t="shared" si="55"/>
        <v>-</v>
      </c>
      <c r="AA352" s="72">
        <f t="shared" si="57"/>
        <v>0</v>
      </c>
      <c r="AB352" s="60" t="str">
        <f>IFERROR(INDEX('Listor_utökad spend'!D:D,MATCH(VALUE('Input-inköpta varor o tjänster'!E361),'Listor_utökad spend'!E:E,0)),0)</f>
        <v>9 Vård- och tandvårdsrelaterade tjänster</v>
      </c>
      <c r="AC352" s="60" t="str">
        <f>IFERROR(INDEX('Listor_utökad spend'!F:F,MATCH(('Input-inköpta varor o tjänster'!F361),'Listor_utökad spend'!G:G,0)),AB352)</f>
        <v>9.3 Enskilda basspecialiteter</v>
      </c>
      <c r="AD352" s="60" t="str">
        <f>IFERROR(INDEX('Listor_utökad spend'!H:H,MATCH(('Input-inköpta varor o tjänster'!G361),'Listor_utökad spend'!I:I,0)),AC352)</f>
        <v>9.3.1. Akutsjukvård</v>
      </c>
      <c r="AE352" s="62"/>
      <c r="AF352"/>
    </row>
    <row r="353" spans="1:32" s="63" customFormat="1" ht="15.5" thickTop="1" thickBot="1">
      <c r="A353" t="str">
        <f t="shared" si="58"/>
        <v>InköpAvVarorInköptaprodukterochtjänster-utökadberäkning9.3.2Allmänmedicin</v>
      </c>
      <c r="B353" t="s">
        <v>12</v>
      </c>
      <c r="C353" t="str">
        <f>'Input-inköpta varor o tjänster'!$J$11</f>
        <v>Inköpta produkter och tjänster - utökad beräkning</v>
      </c>
      <c r="D353" t="str">
        <f>'Input-inköpta varor o tjänster'!J362</f>
        <v>9.3.2 Allmänmedicin</v>
      </c>
      <c r="E353" t="s">
        <v>516</v>
      </c>
      <c r="F353" s="77">
        <f>'Input-inköpta varor o tjänster'!K362</f>
        <v>0</v>
      </c>
      <c r="G353" s="77">
        <f>'Input-inköpta varor o tjänster'!L362</f>
        <v>0</v>
      </c>
      <c r="H353" s="77">
        <f>'Input-inköpta varor o tjänster'!M362</f>
        <v>0</v>
      </c>
      <c r="I353" s="77">
        <f>'Input-inköpta varor o tjänster'!N362</f>
        <v>0</v>
      </c>
      <c r="J353" s="77" t="str">
        <f>'Input-inköpta varor o tjänster'!O362</f>
        <v>kg CO2e/SEK</v>
      </c>
      <c r="K353" s="77">
        <f>'Input-inköpta varor o tjänster'!P362</f>
        <v>0</v>
      </c>
      <c r="L353" s="77">
        <f>'Input-inköpta varor o tjänster'!Q362</f>
        <v>0</v>
      </c>
      <c r="M353" s="78">
        <f>'Input-inköpta varor o tjänster'!R362</f>
        <v>5.3580579380120069E-3</v>
      </c>
      <c r="N353" s="78" t="str">
        <f>IF(ISNUMBER('Input-inköpta varor o tjänster'!S362),'Input-inköpta varor o tjänster'!S362,"-")</f>
        <v>-</v>
      </c>
      <c r="O353" s="78" t="str">
        <f>IF(ISNUMBER('Input-inköpta varor o tjänster'!T362),'Input-inköpta varor o tjänster'!T362,"-")</f>
        <v>-</v>
      </c>
      <c r="P353" s="78" t="str">
        <f>IF(ISNUMBER('Input-inköpta varor o tjänster'!U362),'Input-inköpta varor o tjänster'!U362,"-")</f>
        <v>-</v>
      </c>
      <c r="Q353" s="60" t="str">
        <f t="shared" si="52"/>
        <v>-</v>
      </c>
      <c r="R353" s="60" t="str">
        <f t="shared" si="52"/>
        <v>-</v>
      </c>
      <c r="S353" s="61" t="str">
        <f t="shared" si="52"/>
        <v>-</v>
      </c>
      <c r="T353" s="72" t="str">
        <f t="shared" si="51"/>
        <v>-</v>
      </c>
      <c r="U353" s="72" t="str">
        <f t="shared" si="51"/>
        <v>-</v>
      </c>
      <c r="V353" s="72" t="str">
        <f t="shared" si="51"/>
        <v>-</v>
      </c>
      <c r="W353" s="72">
        <f t="shared" si="56"/>
        <v>0</v>
      </c>
      <c r="X353" s="72" t="str">
        <f t="shared" si="53"/>
        <v>-</v>
      </c>
      <c r="Y353" s="72" t="str">
        <f t="shared" si="54"/>
        <v>-</v>
      </c>
      <c r="Z353" s="72" t="str">
        <f t="shared" si="55"/>
        <v>-</v>
      </c>
      <c r="AA353" s="72">
        <f t="shared" si="57"/>
        <v>0</v>
      </c>
      <c r="AB353" s="60" t="str">
        <f>IFERROR(INDEX('Listor_utökad spend'!D:D,MATCH(VALUE('Input-inköpta varor o tjänster'!E362),'Listor_utökad spend'!E:E,0)),0)</f>
        <v>9 Vård- och tandvårdsrelaterade tjänster</v>
      </c>
      <c r="AC353" s="60" t="str">
        <f>IFERROR(INDEX('Listor_utökad spend'!F:F,MATCH(('Input-inköpta varor o tjänster'!F362),'Listor_utökad spend'!G:G,0)),AB353)</f>
        <v>9.3 Enskilda basspecialiteter</v>
      </c>
      <c r="AD353" s="60" t="str">
        <f>IFERROR(INDEX('Listor_utökad spend'!H:H,MATCH(('Input-inköpta varor o tjänster'!G362),'Listor_utökad spend'!I:I,0)),AC353)</f>
        <v>9.3.2. Allmänmedicin</v>
      </c>
      <c r="AE353" s="62"/>
      <c r="AF353"/>
    </row>
    <row r="354" spans="1:32" s="63" customFormat="1" ht="15.5" thickTop="1" thickBot="1">
      <c r="A354" t="str">
        <f t="shared" si="58"/>
        <v>InköpAvVarorInköptaprodukterochtjänster-utökadberäkning9.3.3Arbets-ochmiljömedicin</v>
      </c>
      <c r="B354" t="s">
        <v>12</v>
      </c>
      <c r="C354" t="str">
        <f>'Input-inköpta varor o tjänster'!$J$11</f>
        <v>Inköpta produkter och tjänster - utökad beräkning</v>
      </c>
      <c r="D354" t="str">
        <f>'Input-inköpta varor o tjänster'!J363</f>
        <v>9.3.3 Arbets- och miljömedicin</v>
      </c>
      <c r="E354" t="s">
        <v>516</v>
      </c>
      <c r="F354" s="77">
        <f>'Input-inköpta varor o tjänster'!K363</f>
        <v>0</v>
      </c>
      <c r="G354" s="77">
        <f>'Input-inköpta varor o tjänster'!L363</f>
        <v>0</v>
      </c>
      <c r="H354" s="77">
        <f>'Input-inköpta varor o tjänster'!M363</f>
        <v>0</v>
      </c>
      <c r="I354" s="77">
        <f>'Input-inköpta varor o tjänster'!N363</f>
        <v>0</v>
      </c>
      <c r="J354" s="77" t="str">
        <f>'Input-inköpta varor o tjänster'!O363</f>
        <v>kg CO2e/SEK</v>
      </c>
      <c r="K354" s="77">
        <f>'Input-inköpta varor o tjänster'!P363</f>
        <v>0</v>
      </c>
      <c r="L354" s="77">
        <f>'Input-inköpta varor o tjänster'!Q363</f>
        <v>0</v>
      </c>
      <c r="M354" s="78">
        <f>'Input-inköpta varor o tjänster'!R363</f>
        <v>5.3580579380120069E-3</v>
      </c>
      <c r="N354" s="78" t="str">
        <f>IF(ISNUMBER('Input-inköpta varor o tjänster'!S363),'Input-inköpta varor o tjänster'!S363,"-")</f>
        <v>-</v>
      </c>
      <c r="O354" s="78" t="str">
        <f>IF(ISNUMBER('Input-inköpta varor o tjänster'!T363),'Input-inköpta varor o tjänster'!T363,"-")</f>
        <v>-</v>
      </c>
      <c r="P354" s="78" t="str">
        <f>IF(ISNUMBER('Input-inköpta varor o tjänster'!U363),'Input-inköpta varor o tjänster'!U363,"-")</f>
        <v>-</v>
      </c>
      <c r="Q354" s="60" t="str">
        <f t="shared" si="52"/>
        <v>-</v>
      </c>
      <c r="R354" s="60" t="str">
        <f t="shared" si="52"/>
        <v>-</v>
      </c>
      <c r="S354" s="61" t="str">
        <f t="shared" si="52"/>
        <v>-</v>
      </c>
      <c r="T354" s="72" t="str">
        <f t="shared" si="51"/>
        <v>-</v>
      </c>
      <c r="U354" s="72" t="str">
        <f t="shared" si="51"/>
        <v>-</v>
      </c>
      <c r="V354" s="72" t="str">
        <f t="shared" si="51"/>
        <v>-</v>
      </c>
      <c r="W354" s="72">
        <f t="shared" si="56"/>
        <v>0</v>
      </c>
      <c r="X354" s="72" t="str">
        <f t="shared" si="53"/>
        <v>-</v>
      </c>
      <c r="Y354" s="72" t="str">
        <f t="shared" si="54"/>
        <v>-</v>
      </c>
      <c r="Z354" s="72" t="str">
        <f t="shared" si="55"/>
        <v>-</v>
      </c>
      <c r="AA354" s="72">
        <f t="shared" si="57"/>
        <v>0</v>
      </c>
      <c r="AB354" s="60" t="str">
        <f>IFERROR(INDEX('Listor_utökad spend'!D:D,MATCH(VALUE('Input-inköpta varor o tjänster'!E363),'Listor_utökad spend'!E:E,0)),0)</f>
        <v>9 Vård- och tandvårdsrelaterade tjänster</v>
      </c>
      <c r="AC354" s="60" t="str">
        <f>IFERROR(INDEX('Listor_utökad spend'!F:F,MATCH(('Input-inköpta varor o tjänster'!F363),'Listor_utökad spend'!G:G,0)),AB354)</f>
        <v>9.3 Enskilda basspecialiteter</v>
      </c>
      <c r="AD354" s="60" t="str">
        <f>IFERROR(INDEX('Listor_utökad spend'!H:H,MATCH(('Input-inköpta varor o tjänster'!G363),'Listor_utökad spend'!I:I,0)),AC354)</f>
        <v>9.3.3. Arbets- och miljömedicin</v>
      </c>
      <c r="AE354" s="62"/>
      <c r="AF354"/>
    </row>
    <row r="355" spans="1:32" s="63" customFormat="1" ht="15.5" thickTop="1" thickBot="1">
      <c r="A355" t="str">
        <f t="shared" si="58"/>
        <v>InköpAvVarorInköptaprodukterochtjänster-utökadberäkning9.3.4Hud-ochkönssjukdomar</v>
      </c>
      <c r="B355" t="s">
        <v>12</v>
      </c>
      <c r="C355" t="str">
        <f>'Input-inköpta varor o tjänster'!$J$11</f>
        <v>Inköpta produkter och tjänster - utökad beräkning</v>
      </c>
      <c r="D355" t="str">
        <f>'Input-inköpta varor o tjänster'!J364</f>
        <v>9.3.4 Hud- och könssjukdomar</v>
      </c>
      <c r="E355" t="s">
        <v>516</v>
      </c>
      <c r="F355" s="77">
        <f>'Input-inköpta varor o tjänster'!K364</f>
        <v>0</v>
      </c>
      <c r="G355" s="77">
        <f>'Input-inköpta varor o tjänster'!L364</f>
        <v>0</v>
      </c>
      <c r="H355" s="77">
        <f>'Input-inköpta varor o tjänster'!M364</f>
        <v>0</v>
      </c>
      <c r="I355" s="77">
        <f>'Input-inköpta varor o tjänster'!N364</f>
        <v>0</v>
      </c>
      <c r="J355" s="77" t="str">
        <f>'Input-inköpta varor o tjänster'!O364</f>
        <v>kg CO2e/SEK</v>
      </c>
      <c r="K355" s="77">
        <f>'Input-inköpta varor o tjänster'!P364</f>
        <v>0</v>
      </c>
      <c r="L355" s="77">
        <f>'Input-inköpta varor o tjänster'!Q364</f>
        <v>0</v>
      </c>
      <c r="M355" s="78">
        <f>'Input-inköpta varor o tjänster'!R364</f>
        <v>5.3580579380120069E-3</v>
      </c>
      <c r="N355" s="78" t="str">
        <f>IF(ISNUMBER('Input-inköpta varor o tjänster'!S364),'Input-inköpta varor o tjänster'!S364,"-")</f>
        <v>-</v>
      </c>
      <c r="O355" s="78" t="str">
        <f>IF(ISNUMBER('Input-inköpta varor o tjänster'!T364),'Input-inköpta varor o tjänster'!T364,"-")</f>
        <v>-</v>
      </c>
      <c r="P355" s="78" t="str">
        <f>IF(ISNUMBER('Input-inköpta varor o tjänster'!U364),'Input-inköpta varor o tjänster'!U364,"-")</f>
        <v>-</v>
      </c>
      <c r="Q355" s="60" t="str">
        <f t="shared" si="52"/>
        <v>-</v>
      </c>
      <c r="R355" s="60" t="str">
        <f t="shared" si="52"/>
        <v>-</v>
      </c>
      <c r="S355" s="61" t="str">
        <f t="shared" si="52"/>
        <v>-</v>
      </c>
      <c r="T355" s="72" t="str">
        <f t="shared" si="51"/>
        <v>-</v>
      </c>
      <c r="U355" s="72" t="str">
        <f t="shared" si="51"/>
        <v>-</v>
      </c>
      <c r="V355" s="72" t="str">
        <f t="shared" si="51"/>
        <v>-</v>
      </c>
      <c r="W355" s="72">
        <f t="shared" si="56"/>
        <v>0</v>
      </c>
      <c r="X355" s="72" t="str">
        <f t="shared" si="53"/>
        <v>-</v>
      </c>
      <c r="Y355" s="72" t="str">
        <f t="shared" si="54"/>
        <v>-</v>
      </c>
      <c r="Z355" s="72" t="str">
        <f t="shared" si="55"/>
        <v>-</v>
      </c>
      <c r="AA355" s="72">
        <f t="shared" si="57"/>
        <v>0</v>
      </c>
      <c r="AB355" s="60" t="str">
        <f>IFERROR(INDEX('Listor_utökad spend'!D:D,MATCH(VALUE('Input-inköpta varor o tjänster'!E364),'Listor_utökad spend'!E:E,0)),0)</f>
        <v>9 Vård- och tandvårdsrelaterade tjänster</v>
      </c>
      <c r="AC355" s="60" t="str">
        <f>IFERROR(INDEX('Listor_utökad spend'!F:F,MATCH(('Input-inköpta varor o tjänster'!F364),'Listor_utökad spend'!G:G,0)),AB355)</f>
        <v>9.3 Enskilda basspecialiteter</v>
      </c>
      <c r="AD355" s="60" t="str">
        <f>IFERROR(INDEX('Listor_utökad spend'!H:H,MATCH(('Input-inköpta varor o tjänster'!G364),'Listor_utökad spend'!I:I,0)),AC355)</f>
        <v>9.3.4. Hud- och könssjukdomar</v>
      </c>
      <c r="AE355" s="62"/>
      <c r="AF355"/>
    </row>
    <row r="356" spans="1:32" s="63" customFormat="1" ht="15.5" thickTop="1" thickBot="1">
      <c r="A356" t="str">
        <f t="shared" si="58"/>
        <v>InköpAvVarorInköptaprodukterochtjänster-utökadberäkning9.3.5Infektionssjukdomar</v>
      </c>
      <c r="B356" t="s">
        <v>12</v>
      </c>
      <c r="C356" t="str">
        <f>'Input-inköpta varor o tjänster'!$J$11</f>
        <v>Inköpta produkter och tjänster - utökad beräkning</v>
      </c>
      <c r="D356" t="str">
        <f>'Input-inköpta varor o tjänster'!J365</f>
        <v>9.3.5 Infektionssjukdomar</v>
      </c>
      <c r="E356" t="s">
        <v>516</v>
      </c>
      <c r="F356" s="77">
        <f>'Input-inköpta varor o tjänster'!K365</f>
        <v>0</v>
      </c>
      <c r="G356" s="77">
        <f>'Input-inköpta varor o tjänster'!L365</f>
        <v>0</v>
      </c>
      <c r="H356" s="77">
        <f>'Input-inköpta varor o tjänster'!M365</f>
        <v>0</v>
      </c>
      <c r="I356" s="77">
        <f>'Input-inköpta varor o tjänster'!N365</f>
        <v>0</v>
      </c>
      <c r="J356" s="77" t="str">
        <f>'Input-inköpta varor o tjänster'!O365</f>
        <v>kg CO2e/SEK</v>
      </c>
      <c r="K356" s="77">
        <f>'Input-inköpta varor o tjänster'!P365</f>
        <v>0</v>
      </c>
      <c r="L356" s="77">
        <f>'Input-inköpta varor o tjänster'!Q365</f>
        <v>0</v>
      </c>
      <c r="M356" s="78">
        <f>'Input-inköpta varor o tjänster'!R365</f>
        <v>5.3580579380120069E-3</v>
      </c>
      <c r="N356" s="78" t="str">
        <f>IF(ISNUMBER('Input-inköpta varor o tjänster'!S365),'Input-inköpta varor o tjänster'!S365,"-")</f>
        <v>-</v>
      </c>
      <c r="O356" s="78" t="str">
        <f>IF(ISNUMBER('Input-inköpta varor o tjänster'!T365),'Input-inköpta varor o tjänster'!T365,"-")</f>
        <v>-</v>
      </c>
      <c r="P356" s="78" t="str">
        <f>IF(ISNUMBER('Input-inköpta varor o tjänster'!U365),'Input-inköpta varor o tjänster'!U365,"-")</f>
        <v>-</v>
      </c>
      <c r="Q356" s="60" t="str">
        <f t="shared" si="52"/>
        <v>-</v>
      </c>
      <c r="R356" s="60" t="str">
        <f t="shared" si="52"/>
        <v>-</v>
      </c>
      <c r="S356" s="61" t="str">
        <f t="shared" si="52"/>
        <v>-</v>
      </c>
      <c r="T356" s="72" t="str">
        <f t="shared" si="51"/>
        <v>-</v>
      </c>
      <c r="U356" s="72" t="str">
        <f t="shared" si="51"/>
        <v>-</v>
      </c>
      <c r="V356" s="72" t="str">
        <f t="shared" si="51"/>
        <v>-</v>
      </c>
      <c r="W356" s="72">
        <f t="shared" si="56"/>
        <v>0</v>
      </c>
      <c r="X356" s="72" t="str">
        <f t="shared" si="53"/>
        <v>-</v>
      </c>
      <c r="Y356" s="72" t="str">
        <f t="shared" si="54"/>
        <v>-</v>
      </c>
      <c r="Z356" s="72" t="str">
        <f t="shared" si="55"/>
        <v>-</v>
      </c>
      <c r="AA356" s="72">
        <f t="shared" si="57"/>
        <v>0</v>
      </c>
      <c r="AB356" s="60" t="str">
        <f>IFERROR(INDEX('Listor_utökad spend'!D:D,MATCH(VALUE('Input-inköpta varor o tjänster'!E365),'Listor_utökad spend'!E:E,0)),0)</f>
        <v>9 Vård- och tandvårdsrelaterade tjänster</v>
      </c>
      <c r="AC356" s="60" t="str">
        <f>IFERROR(INDEX('Listor_utökad spend'!F:F,MATCH(('Input-inköpta varor o tjänster'!F365),'Listor_utökad spend'!G:G,0)),AB356)</f>
        <v>9.3 Enskilda basspecialiteter</v>
      </c>
      <c r="AD356" s="60" t="str">
        <f>IFERROR(INDEX('Listor_utökad spend'!H:H,MATCH(('Input-inköpta varor o tjänster'!G365),'Listor_utökad spend'!I:I,0)),AC356)</f>
        <v>9.3.5. Infektionssjukdomar</v>
      </c>
      <c r="AE356" s="62"/>
      <c r="AF356"/>
    </row>
    <row r="357" spans="1:32" s="63" customFormat="1" ht="15.5" thickTop="1" thickBot="1">
      <c r="A357" t="str">
        <f t="shared" si="58"/>
        <v>InköpAvVarorInköptaprodukterochtjänster-utökadberäkning9.3.6Kliniskfarmakologi</v>
      </c>
      <c r="B357" t="s">
        <v>12</v>
      </c>
      <c r="C357" t="str">
        <f>'Input-inköpta varor o tjänster'!$J$11</f>
        <v>Inköpta produkter och tjänster - utökad beräkning</v>
      </c>
      <c r="D357" t="str">
        <f>'Input-inköpta varor o tjänster'!J366</f>
        <v>9.3.6 Klinisk farmakologi</v>
      </c>
      <c r="E357" t="s">
        <v>516</v>
      </c>
      <c r="F357" s="77">
        <f>'Input-inköpta varor o tjänster'!K366</f>
        <v>0</v>
      </c>
      <c r="G357" s="77">
        <f>'Input-inköpta varor o tjänster'!L366</f>
        <v>0</v>
      </c>
      <c r="H357" s="77">
        <f>'Input-inköpta varor o tjänster'!M366</f>
        <v>0</v>
      </c>
      <c r="I357" s="77">
        <f>'Input-inköpta varor o tjänster'!N366</f>
        <v>0</v>
      </c>
      <c r="J357" s="77" t="str">
        <f>'Input-inköpta varor o tjänster'!O366</f>
        <v>kg CO2e/SEK</v>
      </c>
      <c r="K357" s="77">
        <f>'Input-inköpta varor o tjänster'!P366</f>
        <v>0</v>
      </c>
      <c r="L357" s="77">
        <f>'Input-inköpta varor o tjänster'!Q366</f>
        <v>0</v>
      </c>
      <c r="M357" s="78">
        <f>'Input-inköpta varor o tjänster'!R366</f>
        <v>5.3580579380120069E-3</v>
      </c>
      <c r="N357" s="78" t="str">
        <f>IF(ISNUMBER('Input-inköpta varor o tjänster'!S366),'Input-inköpta varor o tjänster'!S366,"-")</f>
        <v>-</v>
      </c>
      <c r="O357" s="78" t="str">
        <f>IF(ISNUMBER('Input-inköpta varor o tjänster'!T366),'Input-inköpta varor o tjänster'!T366,"-")</f>
        <v>-</v>
      </c>
      <c r="P357" s="78" t="str">
        <f>IF(ISNUMBER('Input-inköpta varor o tjänster'!U366),'Input-inköpta varor o tjänster'!U366,"-")</f>
        <v>-</v>
      </c>
      <c r="Q357" s="60" t="str">
        <f t="shared" si="52"/>
        <v>-</v>
      </c>
      <c r="R357" s="60" t="str">
        <f t="shared" si="52"/>
        <v>-</v>
      </c>
      <c r="S357" s="61" t="str">
        <f t="shared" si="52"/>
        <v>-</v>
      </c>
      <c r="T357" s="72" t="str">
        <f t="shared" si="51"/>
        <v>-</v>
      </c>
      <c r="U357" s="72" t="str">
        <f t="shared" si="51"/>
        <v>-</v>
      </c>
      <c r="V357" s="72" t="str">
        <f t="shared" si="51"/>
        <v>-</v>
      </c>
      <c r="W357" s="72">
        <f t="shared" si="56"/>
        <v>0</v>
      </c>
      <c r="X357" s="72" t="str">
        <f t="shared" si="53"/>
        <v>-</v>
      </c>
      <c r="Y357" s="72" t="str">
        <f t="shared" si="54"/>
        <v>-</v>
      </c>
      <c r="Z357" s="72" t="str">
        <f t="shared" si="55"/>
        <v>-</v>
      </c>
      <c r="AA357" s="72">
        <f t="shared" si="57"/>
        <v>0</v>
      </c>
      <c r="AB357" s="60" t="str">
        <f>IFERROR(INDEX('Listor_utökad spend'!D:D,MATCH(VALUE('Input-inköpta varor o tjänster'!E366),'Listor_utökad spend'!E:E,0)),0)</f>
        <v>9 Vård- och tandvårdsrelaterade tjänster</v>
      </c>
      <c r="AC357" s="60" t="str">
        <f>IFERROR(INDEX('Listor_utökad spend'!F:F,MATCH(('Input-inköpta varor o tjänster'!F366),'Listor_utökad spend'!G:G,0)),AB357)</f>
        <v>9.3 Enskilda basspecialiteter</v>
      </c>
      <c r="AD357" s="60" t="str">
        <f>IFERROR(INDEX('Listor_utökad spend'!H:H,MATCH(('Input-inköpta varor o tjänster'!G366),'Listor_utökad spend'!I:I,0)),AC357)</f>
        <v>9.3.6. Klinisk farmakologi</v>
      </c>
      <c r="AE357" s="62"/>
      <c r="AF357"/>
    </row>
    <row r="358" spans="1:32" s="63" customFormat="1" ht="15.5" thickTop="1" thickBot="1">
      <c r="A358" t="str">
        <f t="shared" si="58"/>
        <v>InköpAvVarorInköptaprodukterochtjänster-utökadberäkning9.3.7Kliniskgenetik</v>
      </c>
      <c r="B358" t="s">
        <v>12</v>
      </c>
      <c r="C358" t="str">
        <f>'Input-inköpta varor o tjänster'!$J$11</f>
        <v>Inköpta produkter och tjänster - utökad beräkning</v>
      </c>
      <c r="D358" t="str">
        <f>'Input-inköpta varor o tjänster'!J367</f>
        <v>9.3.7 Klinisk genetik</v>
      </c>
      <c r="E358" t="s">
        <v>516</v>
      </c>
      <c r="F358" s="77">
        <f>'Input-inköpta varor o tjänster'!K367</f>
        <v>0</v>
      </c>
      <c r="G358" s="77">
        <f>'Input-inköpta varor o tjänster'!L367</f>
        <v>0</v>
      </c>
      <c r="H358" s="77">
        <f>'Input-inköpta varor o tjänster'!M367</f>
        <v>0</v>
      </c>
      <c r="I358" s="77">
        <f>'Input-inköpta varor o tjänster'!N367</f>
        <v>0</v>
      </c>
      <c r="J358" s="77" t="str">
        <f>'Input-inköpta varor o tjänster'!O367</f>
        <v>kg CO2e/SEK</v>
      </c>
      <c r="K358" s="77">
        <f>'Input-inköpta varor o tjänster'!P367</f>
        <v>0</v>
      </c>
      <c r="L358" s="77">
        <f>'Input-inköpta varor o tjänster'!Q367</f>
        <v>0</v>
      </c>
      <c r="M358" s="78">
        <f>'Input-inköpta varor o tjänster'!R367</f>
        <v>5.3580579380120069E-3</v>
      </c>
      <c r="N358" s="78" t="str">
        <f>IF(ISNUMBER('Input-inköpta varor o tjänster'!S367),'Input-inköpta varor o tjänster'!S367,"-")</f>
        <v>-</v>
      </c>
      <c r="O358" s="78" t="str">
        <f>IF(ISNUMBER('Input-inköpta varor o tjänster'!T367),'Input-inköpta varor o tjänster'!T367,"-")</f>
        <v>-</v>
      </c>
      <c r="P358" s="78" t="str">
        <f>IF(ISNUMBER('Input-inköpta varor o tjänster'!U367),'Input-inköpta varor o tjänster'!U367,"-")</f>
        <v>-</v>
      </c>
      <c r="Q358" s="60" t="str">
        <f t="shared" si="52"/>
        <v>-</v>
      </c>
      <c r="R358" s="60" t="str">
        <f t="shared" si="52"/>
        <v>-</v>
      </c>
      <c r="S358" s="61" t="str">
        <f t="shared" si="52"/>
        <v>-</v>
      </c>
      <c r="T358" s="72" t="str">
        <f t="shared" si="51"/>
        <v>-</v>
      </c>
      <c r="U358" s="72" t="str">
        <f t="shared" si="51"/>
        <v>-</v>
      </c>
      <c r="V358" s="72" t="str">
        <f t="shared" si="51"/>
        <v>-</v>
      </c>
      <c r="W358" s="72">
        <f t="shared" si="56"/>
        <v>0</v>
      </c>
      <c r="X358" s="72" t="str">
        <f t="shared" si="53"/>
        <v>-</v>
      </c>
      <c r="Y358" s="72" t="str">
        <f t="shared" si="54"/>
        <v>-</v>
      </c>
      <c r="Z358" s="72" t="str">
        <f t="shared" si="55"/>
        <v>-</v>
      </c>
      <c r="AA358" s="72">
        <f t="shared" si="57"/>
        <v>0</v>
      </c>
      <c r="AB358" s="60" t="str">
        <f>IFERROR(INDEX('Listor_utökad spend'!D:D,MATCH(VALUE('Input-inköpta varor o tjänster'!E367),'Listor_utökad spend'!E:E,0)),0)</f>
        <v>9 Vård- och tandvårdsrelaterade tjänster</v>
      </c>
      <c r="AC358" s="60" t="str">
        <f>IFERROR(INDEX('Listor_utökad spend'!F:F,MATCH(('Input-inköpta varor o tjänster'!F367),'Listor_utökad spend'!G:G,0)),AB358)</f>
        <v>9.3 Enskilda basspecialiteter</v>
      </c>
      <c r="AD358" s="60" t="str">
        <f>IFERROR(INDEX('Listor_utökad spend'!H:H,MATCH(('Input-inköpta varor o tjänster'!G367),'Listor_utökad spend'!I:I,0)),AC358)</f>
        <v>9.3.7. Klinisk genetik</v>
      </c>
      <c r="AE358" s="62"/>
      <c r="AF358"/>
    </row>
    <row r="359" spans="1:32" s="63" customFormat="1" ht="15.5" thickTop="1" thickBot="1">
      <c r="A359" t="str">
        <f t="shared" si="58"/>
        <v>InköpAvVarorInköptaprodukterochtjänster-utökadberäkning9.3.8Onkologi</v>
      </c>
      <c r="B359" t="s">
        <v>12</v>
      </c>
      <c r="C359" t="str">
        <f>'Input-inköpta varor o tjänster'!$J$11</f>
        <v>Inköpta produkter och tjänster - utökad beräkning</v>
      </c>
      <c r="D359" t="str">
        <f>'Input-inköpta varor o tjänster'!J368</f>
        <v>9.3.8 Onkologi</v>
      </c>
      <c r="E359" t="s">
        <v>516</v>
      </c>
      <c r="F359" s="77">
        <f>'Input-inköpta varor o tjänster'!K368</f>
        <v>0</v>
      </c>
      <c r="G359" s="77">
        <f>'Input-inköpta varor o tjänster'!L368</f>
        <v>0</v>
      </c>
      <c r="H359" s="77">
        <f>'Input-inköpta varor o tjänster'!M368</f>
        <v>0</v>
      </c>
      <c r="I359" s="77">
        <f>'Input-inköpta varor o tjänster'!N368</f>
        <v>0</v>
      </c>
      <c r="J359" s="77" t="str">
        <f>'Input-inköpta varor o tjänster'!O368</f>
        <v>kg CO2e/SEK</v>
      </c>
      <c r="K359" s="77">
        <f>'Input-inköpta varor o tjänster'!P368</f>
        <v>0</v>
      </c>
      <c r="L359" s="77">
        <f>'Input-inköpta varor o tjänster'!Q368</f>
        <v>0</v>
      </c>
      <c r="M359" s="78">
        <f>'Input-inköpta varor o tjänster'!R368</f>
        <v>5.3580579380120069E-3</v>
      </c>
      <c r="N359" s="78" t="str">
        <f>IF(ISNUMBER('Input-inköpta varor o tjänster'!S368),'Input-inköpta varor o tjänster'!S368,"-")</f>
        <v>-</v>
      </c>
      <c r="O359" s="78" t="str">
        <f>IF(ISNUMBER('Input-inköpta varor o tjänster'!T368),'Input-inköpta varor o tjänster'!T368,"-")</f>
        <v>-</v>
      </c>
      <c r="P359" s="78" t="str">
        <f>IF(ISNUMBER('Input-inköpta varor o tjänster'!U368),'Input-inköpta varor o tjänster'!U368,"-")</f>
        <v>-</v>
      </c>
      <c r="Q359" s="60" t="str">
        <f t="shared" si="52"/>
        <v>-</v>
      </c>
      <c r="R359" s="60" t="str">
        <f t="shared" si="52"/>
        <v>-</v>
      </c>
      <c r="S359" s="61" t="str">
        <f t="shared" si="52"/>
        <v>-</v>
      </c>
      <c r="T359" s="72" t="str">
        <f t="shared" si="51"/>
        <v>-</v>
      </c>
      <c r="U359" s="72" t="str">
        <f t="shared" si="51"/>
        <v>-</v>
      </c>
      <c r="V359" s="72" t="str">
        <f t="shared" si="51"/>
        <v>-</v>
      </c>
      <c r="W359" s="72">
        <f t="shared" si="56"/>
        <v>0</v>
      </c>
      <c r="X359" s="72" t="str">
        <f t="shared" si="53"/>
        <v>-</v>
      </c>
      <c r="Y359" s="72" t="str">
        <f t="shared" si="54"/>
        <v>-</v>
      </c>
      <c r="Z359" s="72" t="str">
        <f t="shared" si="55"/>
        <v>-</v>
      </c>
      <c r="AA359" s="72">
        <f t="shared" si="57"/>
        <v>0</v>
      </c>
      <c r="AB359" s="60" t="str">
        <f>IFERROR(INDEX('Listor_utökad spend'!D:D,MATCH(VALUE('Input-inköpta varor o tjänster'!E368),'Listor_utökad spend'!E:E,0)),0)</f>
        <v>9 Vård- och tandvårdsrelaterade tjänster</v>
      </c>
      <c r="AC359" s="60" t="str">
        <f>IFERROR(INDEX('Listor_utökad spend'!F:F,MATCH(('Input-inköpta varor o tjänster'!F368),'Listor_utökad spend'!G:G,0)),AB359)</f>
        <v>9.3 Enskilda basspecialiteter</v>
      </c>
      <c r="AD359" s="60" t="str">
        <f>IFERROR(INDEX('Listor_utökad spend'!H:H,MATCH(('Input-inköpta varor o tjänster'!G368),'Listor_utökad spend'!I:I,0)),AC359)</f>
        <v>9.3.8. Onkologi</v>
      </c>
      <c r="AE359" s="62"/>
      <c r="AF359"/>
    </row>
    <row r="360" spans="1:32" s="63" customFormat="1" ht="15.5" thickTop="1" thickBot="1">
      <c r="A360" t="str">
        <f t="shared" si="58"/>
        <v>InköpAvVarorInköptaprodukterochtjänster-utökadberäkning9.3.9Reumatologi</v>
      </c>
      <c r="B360" t="s">
        <v>12</v>
      </c>
      <c r="C360" t="str">
        <f>'Input-inköpta varor o tjänster'!$J$11</f>
        <v>Inköpta produkter och tjänster - utökad beräkning</v>
      </c>
      <c r="D360" t="str">
        <f>'Input-inköpta varor o tjänster'!J369</f>
        <v>9.3.9 Reumatologi</v>
      </c>
      <c r="E360" t="s">
        <v>516</v>
      </c>
      <c r="F360" s="77">
        <f>'Input-inköpta varor o tjänster'!K369</f>
        <v>0</v>
      </c>
      <c r="G360" s="77">
        <f>'Input-inköpta varor o tjänster'!L369</f>
        <v>0</v>
      </c>
      <c r="H360" s="77">
        <f>'Input-inköpta varor o tjänster'!M369</f>
        <v>0</v>
      </c>
      <c r="I360" s="77">
        <f>'Input-inköpta varor o tjänster'!N369</f>
        <v>0</v>
      </c>
      <c r="J360" s="77" t="str">
        <f>'Input-inköpta varor o tjänster'!O369</f>
        <v>kg CO2e/SEK</v>
      </c>
      <c r="K360" s="77">
        <f>'Input-inköpta varor o tjänster'!P369</f>
        <v>0</v>
      </c>
      <c r="L360" s="77">
        <f>'Input-inköpta varor o tjänster'!Q369</f>
        <v>0</v>
      </c>
      <c r="M360" s="78">
        <f>'Input-inköpta varor o tjänster'!R369</f>
        <v>5.3580579380120069E-3</v>
      </c>
      <c r="N360" s="78" t="str">
        <f>IF(ISNUMBER('Input-inköpta varor o tjänster'!S369),'Input-inköpta varor o tjänster'!S369,"-")</f>
        <v>-</v>
      </c>
      <c r="O360" s="78" t="str">
        <f>IF(ISNUMBER('Input-inköpta varor o tjänster'!T369),'Input-inköpta varor o tjänster'!T369,"-")</f>
        <v>-</v>
      </c>
      <c r="P360" s="78" t="str">
        <f>IF(ISNUMBER('Input-inköpta varor o tjänster'!U369),'Input-inköpta varor o tjänster'!U369,"-")</f>
        <v>-</v>
      </c>
      <c r="Q360" s="60" t="str">
        <f t="shared" si="52"/>
        <v>-</v>
      </c>
      <c r="R360" s="60" t="str">
        <f t="shared" si="52"/>
        <v>-</v>
      </c>
      <c r="S360" s="61" t="str">
        <f t="shared" si="52"/>
        <v>-</v>
      </c>
      <c r="T360" s="72" t="str">
        <f t="shared" si="51"/>
        <v>-</v>
      </c>
      <c r="U360" s="72" t="str">
        <f t="shared" si="51"/>
        <v>-</v>
      </c>
      <c r="V360" s="72" t="str">
        <f t="shared" si="51"/>
        <v>-</v>
      </c>
      <c r="W360" s="72">
        <f t="shared" si="56"/>
        <v>0</v>
      </c>
      <c r="X360" s="72" t="str">
        <f t="shared" si="53"/>
        <v>-</v>
      </c>
      <c r="Y360" s="72" t="str">
        <f t="shared" si="54"/>
        <v>-</v>
      </c>
      <c r="Z360" s="72" t="str">
        <f t="shared" si="55"/>
        <v>-</v>
      </c>
      <c r="AA360" s="72">
        <f t="shared" si="57"/>
        <v>0</v>
      </c>
      <c r="AB360" s="60" t="str">
        <f>IFERROR(INDEX('Listor_utökad spend'!D:D,MATCH(VALUE('Input-inköpta varor o tjänster'!E369),'Listor_utökad spend'!E:E,0)),0)</f>
        <v>9 Vård- och tandvårdsrelaterade tjänster</v>
      </c>
      <c r="AC360" s="60" t="str">
        <f>IFERROR(INDEX('Listor_utökad spend'!F:F,MATCH(('Input-inköpta varor o tjänster'!F369),'Listor_utökad spend'!G:G,0)),AB360)</f>
        <v>9.3 Enskilda basspecialiteter</v>
      </c>
      <c r="AD360" s="60" t="str">
        <f>IFERROR(INDEX('Listor_utökad spend'!H:H,MATCH(('Input-inköpta varor o tjänster'!G369),'Listor_utökad spend'!I:I,0)),AC360)</f>
        <v>9.3.9. Reumatologi</v>
      </c>
      <c r="AE360" s="62"/>
      <c r="AF360"/>
    </row>
    <row r="361" spans="1:32" s="63" customFormat="1" ht="15.5" thickTop="1" thickBot="1">
      <c r="A361" t="str">
        <f t="shared" si="58"/>
        <v>InköpAvVarorInköptaprodukterochtjänster-utökadberäkning9.3.10Rättsmedicin</v>
      </c>
      <c r="B361" t="s">
        <v>12</v>
      </c>
      <c r="C361" t="str">
        <f>'Input-inköpta varor o tjänster'!$J$11</f>
        <v>Inköpta produkter och tjänster - utökad beräkning</v>
      </c>
      <c r="D361" t="str">
        <f>'Input-inköpta varor o tjänster'!J370</f>
        <v>9.3.10 Rättsmedicin</v>
      </c>
      <c r="E361" t="s">
        <v>516</v>
      </c>
      <c r="F361" s="77">
        <f>'Input-inköpta varor o tjänster'!K370</f>
        <v>0</v>
      </c>
      <c r="G361" s="77">
        <f>'Input-inköpta varor o tjänster'!L370</f>
        <v>0</v>
      </c>
      <c r="H361" s="77">
        <f>'Input-inköpta varor o tjänster'!M370</f>
        <v>0</v>
      </c>
      <c r="I361" s="77">
        <f>'Input-inköpta varor o tjänster'!N370</f>
        <v>0</v>
      </c>
      <c r="J361" s="77" t="str">
        <f>'Input-inköpta varor o tjänster'!O370</f>
        <v>kg CO2e/SEK</v>
      </c>
      <c r="K361" s="77">
        <f>'Input-inköpta varor o tjänster'!P370</f>
        <v>0</v>
      </c>
      <c r="L361" s="77">
        <f>'Input-inköpta varor o tjänster'!Q370</f>
        <v>0</v>
      </c>
      <c r="M361" s="78">
        <f>'Input-inköpta varor o tjänster'!R370</f>
        <v>5.3580579380120069E-3</v>
      </c>
      <c r="N361" s="78" t="str">
        <f>IF(ISNUMBER('Input-inköpta varor o tjänster'!S370),'Input-inköpta varor o tjänster'!S370,"-")</f>
        <v>-</v>
      </c>
      <c r="O361" s="78" t="str">
        <f>IF(ISNUMBER('Input-inköpta varor o tjänster'!T370),'Input-inköpta varor o tjänster'!T370,"-")</f>
        <v>-</v>
      </c>
      <c r="P361" s="78" t="str">
        <f>IF(ISNUMBER('Input-inköpta varor o tjänster'!U370),'Input-inköpta varor o tjänster'!U370,"-")</f>
        <v>-</v>
      </c>
      <c r="Q361" s="60" t="str">
        <f t="shared" si="52"/>
        <v>-</v>
      </c>
      <c r="R361" s="60" t="str">
        <f t="shared" si="52"/>
        <v>-</v>
      </c>
      <c r="S361" s="61" t="str">
        <f t="shared" si="52"/>
        <v>-</v>
      </c>
      <c r="T361" s="72" t="str">
        <f t="shared" si="51"/>
        <v>-</v>
      </c>
      <c r="U361" s="72" t="str">
        <f t="shared" si="51"/>
        <v>-</v>
      </c>
      <c r="V361" s="72" t="str">
        <f t="shared" si="51"/>
        <v>-</v>
      </c>
      <c r="W361" s="72">
        <f t="shared" si="56"/>
        <v>0</v>
      </c>
      <c r="X361" s="72" t="str">
        <f t="shared" si="53"/>
        <v>-</v>
      </c>
      <c r="Y361" s="72" t="str">
        <f t="shared" si="54"/>
        <v>-</v>
      </c>
      <c r="Z361" s="72" t="str">
        <f t="shared" si="55"/>
        <v>-</v>
      </c>
      <c r="AA361" s="72">
        <f t="shared" si="57"/>
        <v>0</v>
      </c>
      <c r="AB361" s="60" t="str">
        <f>IFERROR(INDEX('Listor_utökad spend'!D:D,MATCH(VALUE('Input-inköpta varor o tjänster'!E370),'Listor_utökad spend'!E:E,0)),0)</f>
        <v>9 Vård- och tandvårdsrelaterade tjänster</v>
      </c>
      <c r="AC361" s="60" t="str">
        <f>IFERROR(INDEX('Listor_utökad spend'!F:F,MATCH(('Input-inköpta varor o tjänster'!F370),'Listor_utökad spend'!G:G,0)),AB361)</f>
        <v>9.3 Enskilda basspecialiteter</v>
      </c>
      <c r="AD361" s="60" t="str">
        <f>IFERROR(INDEX('Listor_utökad spend'!H:H,MATCH(('Input-inköpta varor o tjänster'!G370),'Listor_utökad spend'!I:I,0)),AC361)</f>
        <v>9.3.10. Rättsmedicin</v>
      </c>
      <c r="AE361" s="62"/>
      <c r="AF361"/>
    </row>
    <row r="362" spans="1:32" s="63" customFormat="1" ht="15.5" thickTop="1" thickBot="1">
      <c r="A362" t="str">
        <f t="shared" si="58"/>
        <v>InköpAvVarorInköptaprodukterochtjänster-utökadberäkning9.3.11Socialmedicin</v>
      </c>
      <c r="B362" t="s">
        <v>12</v>
      </c>
      <c r="C362" t="str">
        <f>'Input-inköpta varor o tjänster'!$J$11</f>
        <v>Inköpta produkter och tjänster - utökad beräkning</v>
      </c>
      <c r="D362" t="str">
        <f>'Input-inköpta varor o tjänster'!J371</f>
        <v>9.3.11 Socialmedicin</v>
      </c>
      <c r="E362" t="s">
        <v>516</v>
      </c>
      <c r="F362" s="77">
        <f>'Input-inköpta varor o tjänster'!K371</f>
        <v>0</v>
      </c>
      <c r="G362" s="77">
        <f>'Input-inköpta varor o tjänster'!L371</f>
        <v>0</v>
      </c>
      <c r="H362" s="77">
        <f>'Input-inköpta varor o tjänster'!M371</f>
        <v>0</v>
      </c>
      <c r="I362" s="77">
        <f>'Input-inköpta varor o tjänster'!N371</f>
        <v>0</v>
      </c>
      <c r="J362" s="77" t="str">
        <f>'Input-inköpta varor o tjänster'!O371</f>
        <v>kg CO2e/SEK</v>
      </c>
      <c r="K362" s="77">
        <f>'Input-inköpta varor o tjänster'!P371</f>
        <v>0</v>
      </c>
      <c r="L362" s="77">
        <f>'Input-inköpta varor o tjänster'!Q371</f>
        <v>0</v>
      </c>
      <c r="M362" s="78">
        <f>'Input-inköpta varor o tjänster'!R371</f>
        <v>5.3580579380120069E-3</v>
      </c>
      <c r="N362" s="78" t="str">
        <f>IF(ISNUMBER('Input-inköpta varor o tjänster'!S371),'Input-inköpta varor o tjänster'!S371,"-")</f>
        <v>-</v>
      </c>
      <c r="O362" s="78" t="str">
        <f>IF(ISNUMBER('Input-inköpta varor o tjänster'!T371),'Input-inköpta varor o tjänster'!T371,"-")</f>
        <v>-</v>
      </c>
      <c r="P362" s="78" t="str">
        <f>IF(ISNUMBER('Input-inköpta varor o tjänster'!U371),'Input-inköpta varor o tjänster'!U371,"-")</f>
        <v>-</v>
      </c>
      <c r="Q362" s="60" t="str">
        <f t="shared" si="52"/>
        <v>-</v>
      </c>
      <c r="R362" s="60" t="str">
        <f t="shared" si="52"/>
        <v>-</v>
      </c>
      <c r="S362" s="61" t="str">
        <f t="shared" si="52"/>
        <v>-</v>
      </c>
      <c r="T362" s="72" t="str">
        <f t="shared" si="51"/>
        <v>-</v>
      </c>
      <c r="U362" s="72" t="str">
        <f t="shared" si="51"/>
        <v>-</v>
      </c>
      <c r="V362" s="72" t="str">
        <f t="shared" si="51"/>
        <v>-</v>
      </c>
      <c r="W362" s="72">
        <f t="shared" si="56"/>
        <v>0</v>
      </c>
      <c r="X362" s="72" t="str">
        <f t="shared" si="53"/>
        <v>-</v>
      </c>
      <c r="Y362" s="72" t="str">
        <f t="shared" si="54"/>
        <v>-</v>
      </c>
      <c r="Z362" s="72" t="str">
        <f t="shared" si="55"/>
        <v>-</v>
      </c>
      <c r="AA362" s="72">
        <f t="shared" si="57"/>
        <v>0</v>
      </c>
      <c r="AB362" s="60" t="str">
        <f>IFERROR(INDEX('Listor_utökad spend'!D:D,MATCH(VALUE('Input-inköpta varor o tjänster'!E371),'Listor_utökad spend'!E:E,0)),0)</f>
        <v>9 Vård- och tandvårdsrelaterade tjänster</v>
      </c>
      <c r="AC362" s="60" t="str">
        <f>IFERROR(INDEX('Listor_utökad spend'!F:F,MATCH(('Input-inköpta varor o tjänster'!F371),'Listor_utökad spend'!G:G,0)),AB362)</f>
        <v>9.3 Enskilda basspecialiteter</v>
      </c>
      <c r="AD362" s="60" t="str">
        <f>IFERROR(INDEX('Listor_utökad spend'!H:H,MATCH(('Input-inköpta varor o tjänster'!G371),'Listor_utökad spend'!I:I,0)),AC362)</f>
        <v>9.3.11. Socialmedicin</v>
      </c>
      <c r="AE362" s="62"/>
      <c r="AF362"/>
    </row>
    <row r="363" spans="1:32" s="63" customFormat="1" ht="15.5" thickTop="1" thickBot="1">
      <c r="A363" t="str">
        <f t="shared" si="58"/>
        <v>InköpAvVarorInköptaprodukterochtjänster-utökadberäkning9.4Invärtesmedicinskaspecialiteter</v>
      </c>
      <c r="B363" t="s">
        <v>12</v>
      </c>
      <c r="C363" t="str">
        <f>'Input-inköpta varor o tjänster'!$J$11</f>
        <v>Inköpta produkter och tjänster - utökad beräkning</v>
      </c>
      <c r="D363" t="str">
        <f>'Input-inköpta varor o tjänster'!J372</f>
        <v>9.4 Invärtesmedicinska specialiteter</v>
      </c>
      <c r="E363" t="s">
        <v>516</v>
      </c>
      <c r="F363" s="77">
        <f>'Input-inköpta varor o tjänster'!K372</f>
        <v>0</v>
      </c>
      <c r="G363" s="77">
        <f>'Input-inköpta varor o tjänster'!L372</f>
        <v>0</v>
      </c>
      <c r="H363" s="77">
        <f>'Input-inköpta varor o tjänster'!M372</f>
        <v>0</v>
      </c>
      <c r="I363" s="77">
        <f>'Input-inköpta varor o tjänster'!N372</f>
        <v>0</v>
      </c>
      <c r="J363" s="77" t="str">
        <f>'Input-inköpta varor o tjänster'!O372</f>
        <v>kg CO2e/SEK</v>
      </c>
      <c r="K363" s="77">
        <f>'Input-inköpta varor o tjänster'!P372</f>
        <v>0</v>
      </c>
      <c r="L363" s="77">
        <f>'Input-inköpta varor o tjänster'!Q372</f>
        <v>0</v>
      </c>
      <c r="M363" s="78">
        <f>'Input-inköpta varor o tjänster'!R372</f>
        <v>5.3580579380120069E-3</v>
      </c>
      <c r="N363" s="78" t="str">
        <f>IF(ISNUMBER('Input-inköpta varor o tjänster'!S372),'Input-inköpta varor o tjänster'!S372,"-")</f>
        <v>-</v>
      </c>
      <c r="O363" s="78" t="str">
        <f>IF(ISNUMBER('Input-inköpta varor o tjänster'!T372),'Input-inköpta varor o tjänster'!T372,"-")</f>
        <v>-</v>
      </c>
      <c r="P363" s="78" t="str">
        <f>IF(ISNUMBER('Input-inköpta varor o tjänster'!U372),'Input-inköpta varor o tjänster'!U372,"-")</f>
        <v>-</v>
      </c>
      <c r="Q363" s="60" t="str">
        <f t="shared" si="52"/>
        <v>-</v>
      </c>
      <c r="R363" s="60" t="str">
        <f t="shared" si="52"/>
        <v>-</v>
      </c>
      <c r="S363" s="61" t="str">
        <f t="shared" si="52"/>
        <v>-</v>
      </c>
      <c r="T363" s="72" t="str">
        <f t="shared" si="51"/>
        <v>-</v>
      </c>
      <c r="U363" s="72" t="str">
        <f t="shared" si="51"/>
        <v>-</v>
      </c>
      <c r="V363" s="72" t="str">
        <f t="shared" si="51"/>
        <v>-</v>
      </c>
      <c r="W363" s="72">
        <f t="shared" si="56"/>
        <v>0</v>
      </c>
      <c r="X363" s="72" t="str">
        <f t="shared" si="53"/>
        <v>-</v>
      </c>
      <c r="Y363" s="72" t="str">
        <f t="shared" si="54"/>
        <v>-</v>
      </c>
      <c r="Z363" s="72" t="str">
        <f t="shared" si="55"/>
        <v>-</v>
      </c>
      <c r="AA363" s="72">
        <f t="shared" si="57"/>
        <v>0</v>
      </c>
      <c r="AB363" s="60" t="str">
        <f>IFERROR(INDEX('Listor_utökad spend'!D:D,MATCH(VALUE('Input-inköpta varor o tjänster'!E372),'Listor_utökad spend'!E:E,0)),0)</f>
        <v>9 Vård- och tandvårdsrelaterade tjänster</v>
      </c>
      <c r="AC363" s="60" t="str">
        <f>IFERROR(INDEX('Listor_utökad spend'!F:F,MATCH(('Input-inköpta varor o tjänster'!F372),'Listor_utökad spend'!G:G,0)),AB363)</f>
        <v>9.4 Invärtesmedicinska specialiteter</v>
      </c>
      <c r="AD363" s="60" t="str">
        <f>IFERROR(INDEX('Listor_utökad spend'!H:H,MATCH(('Input-inköpta varor o tjänster'!G372),'Listor_utökad spend'!I:I,0)),AC363)</f>
        <v>9.4 Invärtesmedicinska specialiteter</v>
      </c>
      <c r="AE363" s="62"/>
      <c r="AF363"/>
    </row>
    <row r="364" spans="1:32" s="63" customFormat="1" ht="15.5" thickTop="1" thickBot="1">
      <c r="A364" t="str">
        <f t="shared" si="58"/>
        <v>InköpAvVarorInköptaprodukterochtjänster-utökadberäkning9.4.1Endokrinologiochdiabetologi</v>
      </c>
      <c r="B364" t="s">
        <v>12</v>
      </c>
      <c r="C364" t="str">
        <f>'Input-inköpta varor o tjänster'!$J$11</f>
        <v>Inköpta produkter och tjänster - utökad beräkning</v>
      </c>
      <c r="D364" t="str">
        <f>'Input-inköpta varor o tjänster'!J373</f>
        <v>9.4.1 Endokrinologi och diabetologi</v>
      </c>
      <c r="E364" t="s">
        <v>516</v>
      </c>
      <c r="F364" s="77">
        <f>'Input-inköpta varor o tjänster'!K373</f>
        <v>0</v>
      </c>
      <c r="G364" s="77">
        <f>'Input-inköpta varor o tjänster'!L373</f>
        <v>0</v>
      </c>
      <c r="H364" s="77">
        <f>'Input-inköpta varor o tjänster'!M373</f>
        <v>0</v>
      </c>
      <c r="I364" s="77">
        <f>'Input-inköpta varor o tjänster'!N373</f>
        <v>0</v>
      </c>
      <c r="J364" s="77" t="str">
        <f>'Input-inköpta varor o tjänster'!O373</f>
        <v>kg CO2e/SEK</v>
      </c>
      <c r="K364" s="77">
        <f>'Input-inköpta varor o tjänster'!P373</f>
        <v>0</v>
      </c>
      <c r="L364" s="77">
        <f>'Input-inköpta varor o tjänster'!Q373</f>
        <v>0</v>
      </c>
      <c r="M364" s="78">
        <f>'Input-inköpta varor o tjänster'!R373</f>
        <v>5.3580579380120069E-3</v>
      </c>
      <c r="N364" s="78" t="str">
        <f>IF(ISNUMBER('Input-inköpta varor o tjänster'!S373),'Input-inköpta varor o tjänster'!S373,"-")</f>
        <v>-</v>
      </c>
      <c r="O364" s="78" t="str">
        <f>IF(ISNUMBER('Input-inköpta varor o tjänster'!T373),'Input-inköpta varor o tjänster'!T373,"-")</f>
        <v>-</v>
      </c>
      <c r="P364" s="78" t="str">
        <f>IF(ISNUMBER('Input-inköpta varor o tjänster'!U373),'Input-inköpta varor o tjänster'!U373,"-")</f>
        <v>-</v>
      </c>
      <c r="Q364" s="60" t="str">
        <f t="shared" si="52"/>
        <v>-</v>
      </c>
      <c r="R364" s="60" t="str">
        <f t="shared" si="52"/>
        <v>-</v>
      </c>
      <c r="S364" s="61" t="str">
        <f t="shared" si="52"/>
        <v>-</v>
      </c>
      <c r="T364" s="72" t="str">
        <f t="shared" si="51"/>
        <v>-</v>
      </c>
      <c r="U364" s="72" t="str">
        <f t="shared" si="51"/>
        <v>-</v>
      </c>
      <c r="V364" s="72" t="str">
        <f t="shared" si="51"/>
        <v>-</v>
      </c>
      <c r="W364" s="72">
        <f t="shared" si="56"/>
        <v>0</v>
      </c>
      <c r="X364" s="72" t="str">
        <f t="shared" si="53"/>
        <v>-</v>
      </c>
      <c r="Y364" s="72" t="str">
        <f t="shared" si="54"/>
        <v>-</v>
      </c>
      <c r="Z364" s="72" t="str">
        <f t="shared" si="55"/>
        <v>-</v>
      </c>
      <c r="AA364" s="72">
        <f t="shared" si="57"/>
        <v>0</v>
      </c>
      <c r="AB364" s="60" t="str">
        <f>IFERROR(INDEX('Listor_utökad spend'!D:D,MATCH(VALUE('Input-inköpta varor o tjänster'!E373),'Listor_utökad spend'!E:E,0)),0)</f>
        <v>9 Vård- och tandvårdsrelaterade tjänster</v>
      </c>
      <c r="AC364" s="60" t="str">
        <f>IFERROR(INDEX('Listor_utökad spend'!F:F,MATCH(('Input-inköpta varor o tjänster'!F373),'Listor_utökad spend'!G:G,0)),AB364)</f>
        <v>9.4 Invärtesmedicinska specialiteter</v>
      </c>
      <c r="AD364" s="60" t="str">
        <f>IFERROR(INDEX('Listor_utökad spend'!H:H,MATCH(('Input-inköpta varor o tjänster'!G373),'Listor_utökad spend'!I:I,0)),AC364)</f>
        <v>9.4.1. Endokrinologi och diabetologi</v>
      </c>
      <c r="AE364" s="62"/>
      <c r="AF364"/>
    </row>
    <row r="365" spans="1:32" s="63" customFormat="1" ht="15.5" thickTop="1" thickBot="1">
      <c r="A365" t="str">
        <f t="shared" si="58"/>
        <v>InköpAvVarorInköptaprodukterochtjänster-utökadberäkning9.4.2Geriatrik</v>
      </c>
      <c r="B365" t="s">
        <v>12</v>
      </c>
      <c r="C365" t="str">
        <f>'Input-inköpta varor o tjänster'!$J$11</f>
        <v>Inköpta produkter och tjänster - utökad beräkning</v>
      </c>
      <c r="D365" t="str">
        <f>'Input-inköpta varor o tjänster'!J374</f>
        <v>9.4.2 Geriatrik</v>
      </c>
      <c r="E365" t="s">
        <v>516</v>
      </c>
      <c r="F365" s="77">
        <f>'Input-inköpta varor o tjänster'!K374</f>
        <v>0</v>
      </c>
      <c r="G365" s="77">
        <f>'Input-inköpta varor o tjänster'!L374</f>
        <v>0</v>
      </c>
      <c r="H365" s="77">
        <f>'Input-inköpta varor o tjänster'!M374</f>
        <v>0</v>
      </c>
      <c r="I365" s="77">
        <f>'Input-inköpta varor o tjänster'!N374</f>
        <v>0</v>
      </c>
      <c r="J365" s="77" t="str">
        <f>'Input-inköpta varor o tjänster'!O374</f>
        <v>kg CO2e/SEK</v>
      </c>
      <c r="K365" s="77">
        <f>'Input-inköpta varor o tjänster'!P374</f>
        <v>0</v>
      </c>
      <c r="L365" s="77">
        <f>'Input-inköpta varor o tjänster'!Q374</f>
        <v>0</v>
      </c>
      <c r="M365" s="78">
        <f>'Input-inköpta varor o tjänster'!R374</f>
        <v>5.3580579380120069E-3</v>
      </c>
      <c r="N365" s="78" t="str">
        <f>IF(ISNUMBER('Input-inköpta varor o tjänster'!S374),'Input-inköpta varor o tjänster'!S374,"-")</f>
        <v>-</v>
      </c>
      <c r="O365" s="78" t="str">
        <f>IF(ISNUMBER('Input-inköpta varor o tjänster'!T374),'Input-inköpta varor o tjänster'!T374,"-")</f>
        <v>-</v>
      </c>
      <c r="P365" s="78" t="str">
        <f>IF(ISNUMBER('Input-inköpta varor o tjänster'!U374),'Input-inköpta varor o tjänster'!U374,"-")</f>
        <v>-</v>
      </c>
      <c r="Q365" s="60" t="str">
        <f t="shared" si="52"/>
        <v>-</v>
      </c>
      <c r="R365" s="60" t="str">
        <f t="shared" si="52"/>
        <v>-</v>
      </c>
      <c r="S365" s="61" t="str">
        <f t="shared" si="52"/>
        <v>-</v>
      </c>
      <c r="T365" s="72" t="str">
        <f t="shared" si="51"/>
        <v>-</v>
      </c>
      <c r="U365" s="72" t="str">
        <f t="shared" si="51"/>
        <v>-</v>
      </c>
      <c r="V365" s="72" t="str">
        <f t="shared" si="51"/>
        <v>-</v>
      </c>
      <c r="W365" s="72">
        <f t="shared" si="56"/>
        <v>0</v>
      </c>
      <c r="X365" s="72" t="str">
        <f t="shared" si="53"/>
        <v>-</v>
      </c>
      <c r="Y365" s="72" t="str">
        <f t="shared" si="54"/>
        <v>-</v>
      </c>
      <c r="Z365" s="72" t="str">
        <f t="shared" si="55"/>
        <v>-</v>
      </c>
      <c r="AA365" s="72">
        <f t="shared" si="57"/>
        <v>0</v>
      </c>
      <c r="AB365" s="60" t="str">
        <f>IFERROR(INDEX('Listor_utökad spend'!D:D,MATCH(VALUE('Input-inköpta varor o tjänster'!E374),'Listor_utökad spend'!E:E,0)),0)</f>
        <v>9 Vård- och tandvårdsrelaterade tjänster</v>
      </c>
      <c r="AC365" s="60" t="str">
        <f>IFERROR(INDEX('Listor_utökad spend'!F:F,MATCH(('Input-inköpta varor o tjänster'!F374),'Listor_utökad spend'!G:G,0)),AB365)</f>
        <v>9.4 Invärtesmedicinska specialiteter</v>
      </c>
      <c r="AD365" s="60" t="str">
        <f>IFERROR(INDEX('Listor_utökad spend'!H:H,MATCH(('Input-inköpta varor o tjänster'!G374),'Listor_utökad spend'!I:I,0)),AC365)</f>
        <v>9.4.2. Geriatrik</v>
      </c>
      <c r="AE365" s="62"/>
      <c r="AF365"/>
    </row>
    <row r="366" spans="1:32" s="63" customFormat="1" ht="15.5" thickTop="1" thickBot="1">
      <c r="A366" t="str">
        <f t="shared" si="58"/>
        <v>InköpAvVarorInköptaprodukterochtjänster-utökadberäkning9.4.3Hematologi</v>
      </c>
      <c r="B366" t="s">
        <v>12</v>
      </c>
      <c r="C366" t="str">
        <f>'Input-inköpta varor o tjänster'!$J$11</f>
        <v>Inköpta produkter och tjänster - utökad beräkning</v>
      </c>
      <c r="D366" t="str">
        <f>'Input-inköpta varor o tjänster'!J375</f>
        <v>9.4.3 Hematologi</v>
      </c>
      <c r="E366" t="s">
        <v>516</v>
      </c>
      <c r="F366" s="77">
        <f>'Input-inköpta varor o tjänster'!K375</f>
        <v>0</v>
      </c>
      <c r="G366" s="77">
        <f>'Input-inköpta varor o tjänster'!L375</f>
        <v>0</v>
      </c>
      <c r="H366" s="77">
        <f>'Input-inköpta varor o tjänster'!M375</f>
        <v>0</v>
      </c>
      <c r="I366" s="77">
        <f>'Input-inköpta varor o tjänster'!N375</f>
        <v>0</v>
      </c>
      <c r="J366" s="77" t="str">
        <f>'Input-inköpta varor o tjänster'!O375</f>
        <v>kg CO2e/SEK</v>
      </c>
      <c r="K366" s="77">
        <f>'Input-inköpta varor o tjänster'!P375</f>
        <v>0</v>
      </c>
      <c r="L366" s="77">
        <f>'Input-inköpta varor o tjänster'!Q375</f>
        <v>0</v>
      </c>
      <c r="M366" s="78">
        <f>'Input-inköpta varor o tjänster'!R375</f>
        <v>5.3580579380120069E-3</v>
      </c>
      <c r="N366" s="78" t="str">
        <f>IF(ISNUMBER('Input-inköpta varor o tjänster'!S375),'Input-inköpta varor o tjänster'!S375,"-")</f>
        <v>-</v>
      </c>
      <c r="O366" s="78" t="str">
        <f>IF(ISNUMBER('Input-inköpta varor o tjänster'!T375),'Input-inköpta varor o tjänster'!T375,"-")</f>
        <v>-</v>
      </c>
      <c r="P366" s="78" t="str">
        <f>IF(ISNUMBER('Input-inköpta varor o tjänster'!U375),'Input-inköpta varor o tjänster'!U375,"-")</f>
        <v>-</v>
      </c>
      <c r="Q366" s="60" t="str">
        <f t="shared" si="52"/>
        <v>-</v>
      </c>
      <c r="R366" s="60" t="str">
        <f t="shared" si="52"/>
        <v>-</v>
      </c>
      <c r="S366" s="61" t="str">
        <f t="shared" si="52"/>
        <v>-</v>
      </c>
      <c r="T366" s="72" t="str">
        <f t="shared" si="51"/>
        <v>-</v>
      </c>
      <c r="U366" s="72" t="str">
        <f t="shared" si="51"/>
        <v>-</v>
      </c>
      <c r="V366" s="72" t="str">
        <f t="shared" si="51"/>
        <v>-</v>
      </c>
      <c r="W366" s="72">
        <f t="shared" si="56"/>
        <v>0</v>
      </c>
      <c r="X366" s="72" t="str">
        <f t="shared" si="53"/>
        <v>-</v>
      </c>
      <c r="Y366" s="72" t="str">
        <f t="shared" si="54"/>
        <v>-</v>
      </c>
      <c r="Z366" s="72" t="str">
        <f t="shared" si="55"/>
        <v>-</v>
      </c>
      <c r="AA366" s="72">
        <f t="shared" si="57"/>
        <v>0</v>
      </c>
      <c r="AB366" s="60" t="str">
        <f>IFERROR(INDEX('Listor_utökad spend'!D:D,MATCH(VALUE('Input-inköpta varor o tjänster'!E375),'Listor_utökad spend'!E:E,0)),0)</f>
        <v>9 Vård- och tandvårdsrelaterade tjänster</v>
      </c>
      <c r="AC366" s="60" t="str">
        <f>IFERROR(INDEX('Listor_utökad spend'!F:F,MATCH(('Input-inköpta varor o tjänster'!F375),'Listor_utökad spend'!G:G,0)),AB366)</f>
        <v>9.4 Invärtesmedicinska specialiteter</v>
      </c>
      <c r="AD366" s="60" t="str">
        <f>IFERROR(INDEX('Listor_utökad spend'!H:H,MATCH(('Input-inköpta varor o tjänster'!G375),'Listor_utökad spend'!I:I,0)),AC366)</f>
        <v>9.4.3. Hematologi</v>
      </c>
      <c r="AE366" s="62"/>
      <c r="AF366"/>
    </row>
    <row r="367" spans="1:32" s="63" customFormat="1" ht="15.5" thickTop="1" thickBot="1">
      <c r="A367" t="str">
        <f t="shared" si="58"/>
        <v>InköpAvVarorInköptaprodukterochtjänster-utökadberäkning9.4.4Internmedicin</v>
      </c>
      <c r="B367" t="s">
        <v>12</v>
      </c>
      <c r="C367" t="str">
        <f>'Input-inköpta varor o tjänster'!$J$11</f>
        <v>Inköpta produkter och tjänster - utökad beräkning</v>
      </c>
      <c r="D367" t="str">
        <f>'Input-inköpta varor o tjänster'!J376</f>
        <v>9.4.4 Internmedicin</v>
      </c>
      <c r="E367" t="s">
        <v>516</v>
      </c>
      <c r="F367" s="77">
        <f>'Input-inköpta varor o tjänster'!K376</f>
        <v>0</v>
      </c>
      <c r="G367" s="77">
        <f>'Input-inköpta varor o tjänster'!L376</f>
        <v>0</v>
      </c>
      <c r="H367" s="77">
        <f>'Input-inköpta varor o tjänster'!M376</f>
        <v>0</v>
      </c>
      <c r="I367" s="77">
        <f>'Input-inköpta varor o tjänster'!N376</f>
        <v>0</v>
      </c>
      <c r="J367" s="77" t="str">
        <f>'Input-inköpta varor o tjänster'!O376</f>
        <v>kg CO2e/SEK</v>
      </c>
      <c r="K367" s="77">
        <f>'Input-inköpta varor o tjänster'!P376</f>
        <v>0</v>
      </c>
      <c r="L367" s="77">
        <f>'Input-inköpta varor o tjänster'!Q376</f>
        <v>0</v>
      </c>
      <c r="M367" s="78">
        <f>'Input-inköpta varor o tjänster'!R376</f>
        <v>5.3580579380120069E-3</v>
      </c>
      <c r="N367" s="78" t="str">
        <f>IF(ISNUMBER('Input-inköpta varor o tjänster'!S376),'Input-inköpta varor o tjänster'!S376,"-")</f>
        <v>-</v>
      </c>
      <c r="O367" s="78" t="str">
        <f>IF(ISNUMBER('Input-inköpta varor o tjänster'!T376),'Input-inköpta varor o tjänster'!T376,"-")</f>
        <v>-</v>
      </c>
      <c r="P367" s="78" t="str">
        <f>IF(ISNUMBER('Input-inköpta varor o tjänster'!U376),'Input-inköpta varor o tjänster'!U376,"-")</f>
        <v>-</v>
      </c>
      <c r="Q367" s="60" t="str">
        <f t="shared" si="52"/>
        <v>-</v>
      </c>
      <c r="R367" s="60" t="str">
        <f t="shared" si="52"/>
        <v>-</v>
      </c>
      <c r="S367" s="61" t="str">
        <f t="shared" si="52"/>
        <v>-</v>
      </c>
      <c r="T367" s="72" t="str">
        <f t="shared" si="51"/>
        <v>-</v>
      </c>
      <c r="U367" s="72" t="str">
        <f t="shared" si="51"/>
        <v>-</v>
      </c>
      <c r="V367" s="72" t="str">
        <f t="shared" si="51"/>
        <v>-</v>
      </c>
      <c r="W367" s="72">
        <f t="shared" si="56"/>
        <v>0</v>
      </c>
      <c r="X367" s="72" t="str">
        <f t="shared" si="53"/>
        <v>-</v>
      </c>
      <c r="Y367" s="72" t="str">
        <f t="shared" si="54"/>
        <v>-</v>
      </c>
      <c r="Z367" s="72" t="str">
        <f t="shared" si="55"/>
        <v>-</v>
      </c>
      <c r="AA367" s="72">
        <f t="shared" si="57"/>
        <v>0</v>
      </c>
      <c r="AB367" s="60" t="str">
        <f>IFERROR(INDEX('Listor_utökad spend'!D:D,MATCH(VALUE('Input-inköpta varor o tjänster'!E376),'Listor_utökad spend'!E:E,0)),0)</f>
        <v>9 Vård- och tandvårdsrelaterade tjänster</v>
      </c>
      <c r="AC367" s="60" t="str">
        <f>IFERROR(INDEX('Listor_utökad spend'!F:F,MATCH(('Input-inköpta varor o tjänster'!F376),'Listor_utökad spend'!G:G,0)),AB367)</f>
        <v>9.4 Invärtesmedicinska specialiteter</v>
      </c>
      <c r="AD367" s="60" t="str">
        <f>IFERROR(INDEX('Listor_utökad spend'!H:H,MATCH(('Input-inköpta varor o tjänster'!G376),'Listor_utökad spend'!I:I,0)),AC367)</f>
        <v>9.4.4. Internmedicin</v>
      </c>
      <c r="AE367" s="62"/>
      <c r="AF367"/>
    </row>
    <row r="368" spans="1:32" s="63" customFormat="1" ht="15.5" thickTop="1" thickBot="1">
      <c r="A368" t="str">
        <f t="shared" si="58"/>
        <v>InköpAvVarorInköptaprodukterochtjänster-utökadberäkning9.4.5Kardiologi</v>
      </c>
      <c r="B368" t="s">
        <v>12</v>
      </c>
      <c r="C368" t="str">
        <f>'Input-inköpta varor o tjänster'!$J$11</f>
        <v>Inköpta produkter och tjänster - utökad beräkning</v>
      </c>
      <c r="D368" t="str">
        <f>'Input-inköpta varor o tjänster'!J377</f>
        <v>9.4.5 Kardiologi</v>
      </c>
      <c r="E368" t="s">
        <v>516</v>
      </c>
      <c r="F368" s="77">
        <f>'Input-inköpta varor o tjänster'!K377</f>
        <v>0</v>
      </c>
      <c r="G368" s="77">
        <f>'Input-inköpta varor o tjänster'!L377</f>
        <v>0</v>
      </c>
      <c r="H368" s="77">
        <f>'Input-inköpta varor o tjänster'!M377</f>
        <v>0</v>
      </c>
      <c r="I368" s="77">
        <f>'Input-inköpta varor o tjänster'!N377</f>
        <v>0</v>
      </c>
      <c r="J368" s="77" t="str">
        <f>'Input-inköpta varor o tjänster'!O377</f>
        <v>kg CO2e/SEK</v>
      </c>
      <c r="K368" s="77">
        <f>'Input-inköpta varor o tjänster'!P377</f>
        <v>0</v>
      </c>
      <c r="L368" s="77">
        <f>'Input-inköpta varor o tjänster'!Q377</f>
        <v>0</v>
      </c>
      <c r="M368" s="78">
        <f>'Input-inköpta varor o tjänster'!R377</f>
        <v>5.3580579380120069E-3</v>
      </c>
      <c r="N368" s="78" t="str">
        <f>IF(ISNUMBER('Input-inköpta varor o tjänster'!S377),'Input-inköpta varor o tjänster'!S377,"-")</f>
        <v>-</v>
      </c>
      <c r="O368" s="78" t="str">
        <f>IF(ISNUMBER('Input-inköpta varor o tjänster'!T377),'Input-inköpta varor o tjänster'!T377,"-")</f>
        <v>-</v>
      </c>
      <c r="P368" s="78" t="str">
        <f>IF(ISNUMBER('Input-inköpta varor o tjänster'!U377),'Input-inköpta varor o tjänster'!U377,"-")</f>
        <v>-</v>
      </c>
      <c r="Q368" s="60" t="str">
        <f t="shared" si="52"/>
        <v>-</v>
      </c>
      <c r="R368" s="60" t="str">
        <f t="shared" si="52"/>
        <v>-</v>
      </c>
      <c r="S368" s="61" t="str">
        <f t="shared" si="52"/>
        <v>-</v>
      </c>
      <c r="T368" s="72" t="str">
        <f t="shared" si="51"/>
        <v>-</v>
      </c>
      <c r="U368" s="72" t="str">
        <f t="shared" si="51"/>
        <v>-</v>
      </c>
      <c r="V368" s="72" t="str">
        <f t="shared" si="51"/>
        <v>-</v>
      </c>
      <c r="W368" s="72">
        <f t="shared" si="56"/>
        <v>0</v>
      </c>
      <c r="X368" s="72" t="str">
        <f t="shared" si="53"/>
        <v>-</v>
      </c>
      <c r="Y368" s="72" t="str">
        <f t="shared" si="54"/>
        <v>-</v>
      </c>
      <c r="Z368" s="72" t="str">
        <f t="shared" si="55"/>
        <v>-</v>
      </c>
      <c r="AA368" s="72">
        <f t="shared" si="57"/>
        <v>0</v>
      </c>
      <c r="AB368" s="60" t="str">
        <f>IFERROR(INDEX('Listor_utökad spend'!D:D,MATCH(VALUE('Input-inköpta varor o tjänster'!E377),'Listor_utökad spend'!E:E,0)),0)</f>
        <v>9 Vård- och tandvårdsrelaterade tjänster</v>
      </c>
      <c r="AC368" s="60" t="str">
        <f>IFERROR(INDEX('Listor_utökad spend'!F:F,MATCH(('Input-inköpta varor o tjänster'!F377),'Listor_utökad spend'!G:G,0)),AB368)</f>
        <v>9.4 Invärtesmedicinska specialiteter</v>
      </c>
      <c r="AD368" s="60" t="str">
        <f>IFERROR(INDEX('Listor_utökad spend'!H:H,MATCH(('Input-inköpta varor o tjänster'!G377),'Listor_utökad spend'!I:I,0)),AC368)</f>
        <v>9.4.5. Kardiologi</v>
      </c>
      <c r="AE368" s="62"/>
      <c r="AF368"/>
    </row>
    <row r="369" spans="1:32" s="63" customFormat="1" ht="15.5" thickTop="1" thickBot="1">
      <c r="A369" t="str">
        <f t="shared" si="58"/>
        <v>InköpAvVarorInköptaprodukterochtjänster-utökadberäkning9.4.6Lungsjukdomar</v>
      </c>
      <c r="B369" t="s">
        <v>12</v>
      </c>
      <c r="C369" t="str">
        <f>'Input-inköpta varor o tjänster'!$J$11</f>
        <v>Inköpta produkter och tjänster - utökad beräkning</v>
      </c>
      <c r="D369" t="str">
        <f>'Input-inköpta varor o tjänster'!J378</f>
        <v>9.4.6 Lungsjukdomar</v>
      </c>
      <c r="E369" t="s">
        <v>516</v>
      </c>
      <c r="F369" s="77">
        <f>'Input-inköpta varor o tjänster'!K378</f>
        <v>0</v>
      </c>
      <c r="G369" s="77">
        <f>'Input-inköpta varor o tjänster'!L378</f>
        <v>0</v>
      </c>
      <c r="H369" s="77">
        <f>'Input-inköpta varor o tjänster'!M378</f>
        <v>0</v>
      </c>
      <c r="I369" s="77">
        <f>'Input-inköpta varor o tjänster'!N378</f>
        <v>0</v>
      </c>
      <c r="J369" s="77" t="str">
        <f>'Input-inköpta varor o tjänster'!O378</f>
        <v>kg CO2e/SEK</v>
      </c>
      <c r="K369" s="77">
        <f>'Input-inköpta varor o tjänster'!P378</f>
        <v>0</v>
      </c>
      <c r="L369" s="77">
        <f>'Input-inköpta varor o tjänster'!Q378</f>
        <v>0</v>
      </c>
      <c r="M369" s="78">
        <f>'Input-inköpta varor o tjänster'!R378</f>
        <v>5.3580579380120069E-3</v>
      </c>
      <c r="N369" s="78" t="str">
        <f>IF(ISNUMBER('Input-inköpta varor o tjänster'!S378),'Input-inköpta varor o tjänster'!S378,"-")</f>
        <v>-</v>
      </c>
      <c r="O369" s="78" t="str">
        <f>IF(ISNUMBER('Input-inköpta varor o tjänster'!T378),'Input-inköpta varor o tjänster'!T378,"-")</f>
        <v>-</v>
      </c>
      <c r="P369" s="78" t="str">
        <f>IF(ISNUMBER('Input-inköpta varor o tjänster'!U378),'Input-inköpta varor o tjänster'!U378,"-")</f>
        <v>-</v>
      </c>
      <c r="Q369" s="60" t="str">
        <f t="shared" si="52"/>
        <v>-</v>
      </c>
      <c r="R369" s="60" t="str">
        <f t="shared" si="52"/>
        <v>-</v>
      </c>
      <c r="S369" s="61" t="str">
        <f t="shared" si="52"/>
        <v>-</v>
      </c>
      <c r="T369" s="72" t="str">
        <f t="shared" si="51"/>
        <v>-</v>
      </c>
      <c r="U369" s="72" t="str">
        <f t="shared" si="51"/>
        <v>-</v>
      </c>
      <c r="V369" s="72" t="str">
        <f t="shared" si="51"/>
        <v>-</v>
      </c>
      <c r="W369" s="72">
        <f t="shared" si="56"/>
        <v>0</v>
      </c>
      <c r="X369" s="72" t="str">
        <f t="shared" si="53"/>
        <v>-</v>
      </c>
      <c r="Y369" s="72" t="str">
        <f t="shared" si="54"/>
        <v>-</v>
      </c>
      <c r="Z369" s="72" t="str">
        <f t="shared" si="55"/>
        <v>-</v>
      </c>
      <c r="AA369" s="72">
        <f t="shared" si="57"/>
        <v>0</v>
      </c>
      <c r="AB369" s="60" t="str">
        <f>IFERROR(INDEX('Listor_utökad spend'!D:D,MATCH(VALUE('Input-inköpta varor o tjänster'!E378),'Listor_utökad spend'!E:E,0)),0)</f>
        <v>9 Vård- och tandvårdsrelaterade tjänster</v>
      </c>
      <c r="AC369" s="60" t="str">
        <f>IFERROR(INDEX('Listor_utökad spend'!F:F,MATCH(('Input-inköpta varor o tjänster'!F378),'Listor_utökad spend'!G:G,0)),AB369)</f>
        <v>9.4 Invärtesmedicinska specialiteter</v>
      </c>
      <c r="AD369" s="60" t="str">
        <f>IFERROR(INDEX('Listor_utökad spend'!H:H,MATCH(('Input-inköpta varor o tjänster'!G378),'Listor_utökad spend'!I:I,0)),AC369)</f>
        <v>9.4.6. Lungsjukdomar</v>
      </c>
      <c r="AE369" s="62"/>
      <c r="AF369"/>
    </row>
    <row r="370" spans="1:32" s="63" customFormat="1" ht="15.5" thickTop="1" thickBot="1">
      <c r="A370" t="str">
        <f t="shared" si="58"/>
        <v>InköpAvVarorInköptaprodukterochtjänster-utökadberäkning9.4.7Medicinskgastroenterologiochhepatologi</v>
      </c>
      <c r="B370" t="s">
        <v>12</v>
      </c>
      <c r="C370" t="str">
        <f>'Input-inköpta varor o tjänster'!$J$11</f>
        <v>Inköpta produkter och tjänster - utökad beräkning</v>
      </c>
      <c r="D370" t="str">
        <f>'Input-inköpta varor o tjänster'!J379</f>
        <v>9.4.7 Medicinsk gastroenterologi och hepatologi</v>
      </c>
      <c r="E370" t="s">
        <v>516</v>
      </c>
      <c r="F370" s="77">
        <f>'Input-inköpta varor o tjänster'!K379</f>
        <v>0</v>
      </c>
      <c r="G370" s="77">
        <f>'Input-inköpta varor o tjänster'!L379</f>
        <v>0</v>
      </c>
      <c r="H370" s="77">
        <f>'Input-inköpta varor o tjänster'!M379</f>
        <v>0</v>
      </c>
      <c r="I370" s="77">
        <f>'Input-inköpta varor o tjänster'!N379</f>
        <v>0</v>
      </c>
      <c r="J370" s="77" t="str">
        <f>'Input-inköpta varor o tjänster'!O379</f>
        <v>kg CO2e/SEK</v>
      </c>
      <c r="K370" s="77">
        <f>'Input-inköpta varor o tjänster'!P379</f>
        <v>0</v>
      </c>
      <c r="L370" s="77">
        <f>'Input-inköpta varor o tjänster'!Q379</f>
        <v>0</v>
      </c>
      <c r="M370" s="78">
        <f>'Input-inköpta varor o tjänster'!R379</f>
        <v>5.3580579380120069E-3</v>
      </c>
      <c r="N370" s="78" t="str">
        <f>IF(ISNUMBER('Input-inköpta varor o tjänster'!S379),'Input-inköpta varor o tjänster'!S379,"-")</f>
        <v>-</v>
      </c>
      <c r="O370" s="78" t="str">
        <f>IF(ISNUMBER('Input-inköpta varor o tjänster'!T379),'Input-inköpta varor o tjänster'!T379,"-")</f>
        <v>-</v>
      </c>
      <c r="P370" s="78" t="str">
        <f>IF(ISNUMBER('Input-inköpta varor o tjänster'!U379),'Input-inköpta varor o tjänster'!U379,"-")</f>
        <v>-</v>
      </c>
      <c r="Q370" s="60" t="str">
        <f t="shared" si="52"/>
        <v>-</v>
      </c>
      <c r="R370" s="60" t="str">
        <f t="shared" si="52"/>
        <v>-</v>
      </c>
      <c r="S370" s="61" t="str">
        <f t="shared" si="52"/>
        <v>-</v>
      </c>
      <c r="T370" s="72" t="str">
        <f t="shared" si="51"/>
        <v>-</v>
      </c>
      <c r="U370" s="72" t="str">
        <f t="shared" si="51"/>
        <v>-</v>
      </c>
      <c r="V370" s="72" t="str">
        <f t="shared" si="51"/>
        <v>-</v>
      </c>
      <c r="W370" s="72">
        <f t="shared" si="56"/>
        <v>0</v>
      </c>
      <c r="X370" s="72" t="str">
        <f t="shared" si="53"/>
        <v>-</v>
      </c>
      <c r="Y370" s="72" t="str">
        <f t="shared" si="54"/>
        <v>-</v>
      </c>
      <c r="Z370" s="72" t="str">
        <f t="shared" si="55"/>
        <v>-</v>
      </c>
      <c r="AA370" s="72">
        <f t="shared" si="57"/>
        <v>0</v>
      </c>
      <c r="AB370" s="60" t="str">
        <f>IFERROR(INDEX('Listor_utökad spend'!D:D,MATCH(VALUE('Input-inköpta varor o tjänster'!E379),'Listor_utökad spend'!E:E,0)),0)</f>
        <v>9 Vård- och tandvårdsrelaterade tjänster</v>
      </c>
      <c r="AC370" s="60" t="str">
        <f>IFERROR(INDEX('Listor_utökad spend'!F:F,MATCH(('Input-inköpta varor o tjänster'!F379),'Listor_utökad spend'!G:G,0)),AB370)</f>
        <v>9.4 Invärtesmedicinska specialiteter</v>
      </c>
      <c r="AD370" s="60" t="str">
        <f>IFERROR(INDEX('Listor_utökad spend'!H:H,MATCH(('Input-inköpta varor o tjänster'!G379),'Listor_utökad spend'!I:I,0)),AC370)</f>
        <v>9.4.7. Medicinsk gastroenterologi och hepatologi</v>
      </c>
      <c r="AE370" s="62"/>
      <c r="AF370"/>
    </row>
    <row r="371" spans="1:32" s="63" customFormat="1" ht="15.5" thickTop="1" thickBot="1">
      <c r="A371" t="str">
        <f t="shared" si="58"/>
        <v>InköpAvVarorInköptaprodukterochtjänster-utökadberäkning9.4.8Njurmedicin</v>
      </c>
      <c r="B371" t="s">
        <v>12</v>
      </c>
      <c r="C371" t="str">
        <f>'Input-inköpta varor o tjänster'!$J$11</f>
        <v>Inköpta produkter och tjänster - utökad beräkning</v>
      </c>
      <c r="D371" t="str">
        <f>'Input-inköpta varor o tjänster'!J380</f>
        <v>9.4.8 Njurmedicin</v>
      </c>
      <c r="E371" t="s">
        <v>516</v>
      </c>
      <c r="F371" s="77">
        <f>'Input-inköpta varor o tjänster'!K380</f>
        <v>0</v>
      </c>
      <c r="G371" s="77">
        <f>'Input-inköpta varor o tjänster'!L380</f>
        <v>0</v>
      </c>
      <c r="H371" s="77">
        <f>'Input-inköpta varor o tjänster'!M380</f>
        <v>0</v>
      </c>
      <c r="I371" s="77">
        <f>'Input-inköpta varor o tjänster'!N380</f>
        <v>0</v>
      </c>
      <c r="J371" s="77" t="str">
        <f>'Input-inköpta varor o tjänster'!O380</f>
        <v>kg CO2e/SEK</v>
      </c>
      <c r="K371" s="77">
        <f>'Input-inköpta varor o tjänster'!P380</f>
        <v>0</v>
      </c>
      <c r="L371" s="77">
        <f>'Input-inköpta varor o tjänster'!Q380</f>
        <v>0</v>
      </c>
      <c r="M371" s="78">
        <f>'Input-inköpta varor o tjänster'!R380</f>
        <v>5.3580579380120069E-3</v>
      </c>
      <c r="N371" s="78" t="str">
        <f>IF(ISNUMBER('Input-inköpta varor o tjänster'!S380),'Input-inköpta varor o tjänster'!S380,"-")</f>
        <v>-</v>
      </c>
      <c r="O371" s="78" t="str">
        <f>IF(ISNUMBER('Input-inköpta varor o tjänster'!T380),'Input-inköpta varor o tjänster'!T380,"-")</f>
        <v>-</v>
      </c>
      <c r="P371" s="78" t="str">
        <f>IF(ISNUMBER('Input-inköpta varor o tjänster'!U380),'Input-inköpta varor o tjänster'!U380,"-")</f>
        <v>-</v>
      </c>
      <c r="Q371" s="60" t="str">
        <f t="shared" si="52"/>
        <v>-</v>
      </c>
      <c r="R371" s="60" t="str">
        <f t="shared" si="52"/>
        <v>-</v>
      </c>
      <c r="S371" s="61" t="str">
        <f t="shared" si="52"/>
        <v>-</v>
      </c>
      <c r="T371" s="72" t="str">
        <f t="shared" si="51"/>
        <v>-</v>
      </c>
      <c r="U371" s="72" t="str">
        <f t="shared" si="51"/>
        <v>-</v>
      </c>
      <c r="V371" s="72" t="str">
        <f t="shared" si="51"/>
        <v>-</v>
      </c>
      <c r="W371" s="72">
        <f t="shared" si="56"/>
        <v>0</v>
      </c>
      <c r="X371" s="72" t="str">
        <f t="shared" si="53"/>
        <v>-</v>
      </c>
      <c r="Y371" s="72" t="str">
        <f t="shared" si="54"/>
        <v>-</v>
      </c>
      <c r="Z371" s="72" t="str">
        <f t="shared" si="55"/>
        <v>-</v>
      </c>
      <c r="AA371" s="72">
        <f t="shared" si="57"/>
        <v>0</v>
      </c>
      <c r="AB371" s="60" t="str">
        <f>IFERROR(INDEX('Listor_utökad spend'!D:D,MATCH(VALUE('Input-inköpta varor o tjänster'!E380),'Listor_utökad spend'!E:E,0)),0)</f>
        <v>9 Vård- och tandvårdsrelaterade tjänster</v>
      </c>
      <c r="AC371" s="60" t="str">
        <f>IFERROR(INDEX('Listor_utökad spend'!F:F,MATCH(('Input-inköpta varor o tjänster'!F380),'Listor_utökad spend'!G:G,0)),AB371)</f>
        <v>9.4 Invärtesmedicinska specialiteter</v>
      </c>
      <c r="AD371" s="60" t="str">
        <f>IFERROR(INDEX('Listor_utökad spend'!H:H,MATCH(('Input-inköpta varor o tjänster'!G380),'Listor_utökad spend'!I:I,0)),AC371)</f>
        <v>9.4.8. Njurmedicin</v>
      </c>
      <c r="AE371" s="62"/>
      <c r="AF371"/>
    </row>
    <row r="372" spans="1:32" s="63" customFormat="1" ht="15.5" thickTop="1" thickBot="1">
      <c r="A372" t="str">
        <f t="shared" si="58"/>
        <v>InköpAvVarorInköptaprodukterochtjänster-utökadberäkning9.5Kirurgiskaspecialiteter</v>
      </c>
      <c r="B372" t="s">
        <v>12</v>
      </c>
      <c r="C372" t="str">
        <f>'Input-inköpta varor o tjänster'!$J$11</f>
        <v>Inköpta produkter och tjänster - utökad beräkning</v>
      </c>
      <c r="D372" t="str">
        <f>'Input-inköpta varor o tjänster'!J381</f>
        <v>9.5 Kirurgiska specialiteter</v>
      </c>
      <c r="E372" t="s">
        <v>516</v>
      </c>
      <c r="F372" s="77">
        <f>'Input-inköpta varor o tjänster'!K381</f>
        <v>0</v>
      </c>
      <c r="G372" s="77">
        <f>'Input-inköpta varor o tjänster'!L381</f>
        <v>0</v>
      </c>
      <c r="H372" s="77">
        <f>'Input-inköpta varor o tjänster'!M381</f>
        <v>0</v>
      </c>
      <c r="I372" s="77">
        <f>'Input-inköpta varor o tjänster'!N381</f>
        <v>0</v>
      </c>
      <c r="J372" s="77" t="str">
        <f>'Input-inköpta varor o tjänster'!O381</f>
        <v>kg CO2e/SEK</v>
      </c>
      <c r="K372" s="77">
        <f>'Input-inköpta varor o tjänster'!P381</f>
        <v>0</v>
      </c>
      <c r="L372" s="77">
        <f>'Input-inköpta varor o tjänster'!Q381</f>
        <v>0</v>
      </c>
      <c r="M372" s="78">
        <f>'Input-inköpta varor o tjänster'!R381</f>
        <v>5.3580579380120069E-3</v>
      </c>
      <c r="N372" s="78" t="str">
        <f>IF(ISNUMBER('Input-inköpta varor o tjänster'!S381),'Input-inköpta varor o tjänster'!S381,"-")</f>
        <v>-</v>
      </c>
      <c r="O372" s="78" t="str">
        <f>IF(ISNUMBER('Input-inköpta varor o tjänster'!T381),'Input-inköpta varor o tjänster'!T381,"-")</f>
        <v>-</v>
      </c>
      <c r="P372" s="78" t="str">
        <f>IF(ISNUMBER('Input-inköpta varor o tjänster'!U381),'Input-inköpta varor o tjänster'!U381,"-")</f>
        <v>-</v>
      </c>
      <c r="Q372" s="60" t="str">
        <f t="shared" si="52"/>
        <v>-</v>
      </c>
      <c r="R372" s="60" t="str">
        <f t="shared" si="52"/>
        <v>-</v>
      </c>
      <c r="S372" s="61" t="str">
        <f t="shared" si="52"/>
        <v>-</v>
      </c>
      <c r="T372" s="72" t="str">
        <f t="shared" si="51"/>
        <v>-</v>
      </c>
      <c r="U372" s="72" t="str">
        <f t="shared" si="51"/>
        <v>-</v>
      </c>
      <c r="V372" s="72" t="str">
        <f t="shared" si="51"/>
        <v>-</v>
      </c>
      <c r="W372" s="72">
        <f t="shared" si="56"/>
        <v>0</v>
      </c>
      <c r="X372" s="72" t="str">
        <f t="shared" si="53"/>
        <v>-</v>
      </c>
      <c r="Y372" s="72" t="str">
        <f t="shared" si="54"/>
        <v>-</v>
      </c>
      <c r="Z372" s="72" t="str">
        <f t="shared" si="55"/>
        <v>-</v>
      </c>
      <c r="AA372" s="72">
        <f t="shared" si="57"/>
        <v>0</v>
      </c>
      <c r="AB372" s="60" t="str">
        <f>IFERROR(INDEX('Listor_utökad spend'!D:D,MATCH(VALUE('Input-inköpta varor o tjänster'!E381),'Listor_utökad spend'!E:E,0)),0)</f>
        <v>9 Vård- och tandvårdsrelaterade tjänster</v>
      </c>
      <c r="AC372" s="60" t="str">
        <f>IFERROR(INDEX('Listor_utökad spend'!F:F,MATCH(('Input-inköpta varor o tjänster'!F381),'Listor_utökad spend'!G:G,0)),AB372)</f>
        <v>9.5 Kirurgiska specialiteter</v>
      </c>
      <c r="AD372" s="60" t="str">
        <f>IFERROR(INDEX('Listor_utökad spend'!H:H,MATCH(('Input-inköpta varor o tjänster'!G381),'Listor_utökad spend'!I:I,0)),AC372)</f>
        <v>9.5 Kirurgiska specialiteter</v>
      </c>
      <c r="AE372" s="62"/>
      <c r="AF372"/>
    </row>
    <row r="373" spans="1:32" s="63" customFormat="1" ht="15.5" thickTop="1" thickBot="1">
      <c r="A373" t="str">
        <f t="shared" si="58"/>
        <v>InköpAvVarorInköptaprodukterochtjänster-utökadberäkning9.5.1Anestesiochintensivvård</v>
      </c>
      <c r="B373" t="s">
        <v>12</v>
      </c>
      <c r="C373" t="str">
        <f>'Input-inköpta varor o tjänster'!$J$11</f>
        <v>Inköpta produkter och tjänster - utökad beräkning</v>
      </c>
      <c r="D373" t="str">
        <f>'Input-inköpta varor o tjänster'!J382</f>
        <v>9.5.1 Anestesi och intensivvård</v>
      </c>
      <c r="E373" t="s">
        <v>516</v>
      </c>
      <c r="F373" s="77">
        <f>'Input-inköpta varor o tjänster'!K382</f>
        <v>0</v>
      </c>
      <c r="G373" s="77">
        <f>'Input-inköpta varor o tjänster'!L382</f>
        <v>0</v>
      </c>
      <c r="H373" s="77">
        <f>'Input-inköpta varor o tjänster'!M382</f>
        <v>0</v>
      </c>
      <c r="I373" s="77">
        <f>'Input-inköpta varor o tjänster'!N382</f>
        <v>0</v>
      </c>
      <c r="J373" s="77" t="str">
        <f>'Input-inköpta varor o tjänster'!O382</f>
        <v>kg CO2e/SEK</v>
      </c>
      <c r="K373" s="77">
        <f>'Input-inköpta varor o tjänster'!P382</f>
        <v>0</v>
      </c>
      <c r="L373" s="77">
        <f>'Input-inköpta varor o tjänster'!Q382</f>
        <v>0</v>
      </c>
      <c r="M373" s="78">
        <f>'Input-inköpta varor o tjänster'!R382</f>
        <v>5.3580579380120069E-3</v>
      </c>
      <c r="N373" s="78" t="str">
        <f>IF(ISNUMBER('Input-inköpta varor o tjänster'!S382),'Input-inköpta varor o tjänster'!S382,"-")</f>
        <v>-</v>
      </c>
      <c r="O373" s="78" t="str">
        <f>IF(ISNUMBER('Input-inköpta varor o tjänster'!T382),'Input-inköpta varor o tjänster'!T382,"-")</f>
        <v>-</v>
      </c>
      <c r="P373" s="78" t="str">
        <f>IF(ISNUMBER('Input-inköpta varor o tjänster'!U382),'Input-inköpta varor o tjänster'!U382,"-")</f>
        <v>-</v>
      </c>
      <c r="Q373" s="60" t="str">
        <f t="shared" si="52"/>
        <v>-</v>
      </c>
      <c r="R373" s="60" t="str">
        <f t="shared" si="52"/>
        <v>-</v>
      </c>
      <c r="S373" s="61" t="str">
        <f t="shared" si="52"/>
        <v>-</v>
      </c>
      <c r="T373" s="72" t="str">
        <f t="shared" si="51"/>
        <v>-</v>
      </c>
      <c r="U373" s="72" t="str">
        <f t="shared" si="51"/>
        <v>-</v>
      </c>
      <c r="V373" s="72" t="str">
        <f t="shared" si="51"/>
        <v>-</v>
      </c>
      <c r="W373" s="72">
        <f t="shared" si="56"/>
        <v>0</v>
      </c>
      <c r="X373" s="72" t="str">
        <f t="shared" si="53"/>
        <v>-</v>
      </c>
      <c r="Y373" s="72" t="str">
        <f t="shared" si="54"/>
        <v>-</v>
      </c>
      <c r="Z373" s="72" t="str">
        <f t="shared" si="55"/>
        <v>-</v>
      </c>
      <c r="AA373" s="72">
        <f t="shared" si="57"/>
        <v>0</v>
      </c>
      <c r="AB373" s="60" t="str">
        <f>IFERROR(INDEX('Listor_utökad spend'!D:D,MATCH(VALUE('Input-inköpta varor o tjänster'!E382),'Listor_utökad spend'!E:E,0)),0)</f>
        <v>9 Vård- och tandvårdsrelaterade tjänster</v>
      </c>
      <c r="AC373" s="60" t="str">
        <f>IFERROR(INDEX('Listor_utökad spend'!F:F,MATCH(('Input-inköpta varor o tjänster'!F382),'Listor_utökad spend'!G:G,0)),AB373)</f>
        <v>9.5 Kirurgiska specialiteter</v>
      </c>
      <c r="AD373" s="60" t="str">
        <f>IFERROR(INDEX('Listor_utökad spend'!H:H,MATCH(('Input-inköpta varor o tjänster'!G382),'Listor_utökad spend'!I:I,0)),AC373)</f>
        <v>9.5.1. Anestesi och intensivvård</v>
      </c>
      <c r="AE373" s="62"/>
      <c r="AF373"/>
    </row>
    <row r="374" spans="1:32" s="63" customFormat="1" ht="15.5" thickTop="1" thickBot="1">
      <c r="A374" t="str">
        <f t="shared" si="58"/>
        <v>InköpAvVarorInköptaprodukterochtjänster-utökadberäkning9.5.2Barn-ochungdomskirurgi</v>
      </c>
      <c r="B374" t="s">
        <v>12</v>
      </c>
      <c r="C374" t="str">
        <f>'Input-inköpta varor o tjänster'!$J$11</f>
        <v>Inköpta produkter och tjänster - utökad beräkning</v>
      </c>
      <c r="D374" t="str">
        <f>'Input-inköpta varor o tjänster'!J383</f>
        <v>9.5.2 Barn- och ungdomskirurgi</v>
      </c>
      <c r="E374" t="s">
        <v>516</v>
      </c>
      <c r="F374" s="77">
        <f>'Input-inköpta varor o tjänster'!K383</f>
        <v>0</v>
      </c>
      <c r="G374" s="77">
        <f>'Input-inköpta varor o tjänster'!L383</f>
        <v>0</v>
      </c>
      <c r="H374" s="77">
        <f>'Input-inköpta varor o tjänster'!M383</f>
        <v>0</v>
      </c>
      <c r="I374" s="77">
        <f>'Input-inköpta varor o tjänster'!N383</f>
        <v>0</v>
      </c>
      <c r="J374" s="77" t="str">
        <f>'Input-inköpta varor o tjänster'!O383</f>
        <v>kg CO2e/SEK</v>
      </c>
      <c r="K374" s="77">
        <f>'Input-inköpta varor o tjänster'!P383</f>
        <v>0</v>
      </c>
      <c r="L374" s="77">
        <f>'Input-inköpta varor o tjänster'!Q383</f>
        <v>0</v>
      </c>
      <c r="M374" s="78">
        <f>'Input-inköpta varor o tjänster'!R383</f>
        <v>5.3580579380120069E-3</v>
      </c>
      <c r="N374" s="78" t="str">
        <f>IF(ISNUMBER('Input-inköpta varor o tjänster'!S383),'Input-inköpta varor o tjänster'!S383,"-")</f>
        <v>-</v>
      </c>
      <c r="O374" s="78" t="str">
        <f>IF(ISNUMBER('Input-inköpta varor o tjänster'!T383),'Input-inköpta varor o tjänster'!T383,"-")</f>
        <v>-</v>
      </c>
      <c r="P374" s="78" t="str">
        <f>IF(ISNUMBER('Input-inköpta varor o tjänster'!U383),'Input-inköpta varor o tjänster'!U383,"-")</f>
        <v>-</v>
      </c>
      <c r="Q374" s="60" t="str">
        <f t="shared" si="52"/>
        <v>-</v>
      </c>
      <c r="R374" s="60" t="str">
        <f t="shared" si="52"/>
        <v>-</v>
      </c>
      <c r="S374" s="61" t="str">
        <f t="shared" si="52"/>
        <v>-</v>
      </c>
      <c r="T374" s="72" t="str">
        <f t="shared" si="51"/>
        <v>-</v>
      </c>
      <c r="U374" s="72" t="str">
        <f t="shared" si="51"/>
        <v>-</v>
      </c>
      <c r="V374" s="72" t="str">
        <f t="shared" si="51"/>
        <v>-</v>
      </c>
      <c r="W374" s="72">
        <f t="shared" si="56"/>
        <v>0</v>
      </c>
      <c r="X374" s="72" t="str">
        <f t="shared" si="53"/>
        <v>-</v>
      </c>
      <c r="Y374" s="72" t="str">
        <f t="shared" si="54"/>
        <v>-</v>
      </c>
      <c r="Z374" s="72" t="str">
        <f t="shared" si="55"/>
        <v>-</v>
      </c>
      <c r="AA374" s="72">
        <f t="shared" si="57"/>
        <v>0</v>
      </c>
      <c r="AB374" s="60" t="str">
        <f>IFERROR(INDEX('Listor_utökad spend'!D:D,MATCH(VALUE('Input-inköpta varor o tjänster'!E383),'Listor_utökad spend'!E:E,0)),0)</f>
        <v>9 Vård- och tandvårdsrelaterade tjänster</v>
      </c>
      <c r="AC374" s="60" t="str">
        <f>IFERROR(INDEX('Listor_utökad spend'!F:F,MATCH(('Input-inköpta varor o tjänster'!F383),'Listor_utökad spend'!G:G,0)),AB374)</f>
        <v>9.5 Kirurgiska specialiteter</v>
      </c>
      <c r="AD374" s="60" t="str">
        <f>IFERROR(INDEX('Listor_utökad spend'!H:H,MATCH(('Input-inköpta varor o tjänster'!G383),'Listor_utökad spend'!I:I,0)),AC374)</f>
        <v>9.5.2. Barn- och ungdomskirurgi</v>
      </c>
      <c r="AE374" s="62"/>
      <c r="AF374"/>
    </row>
    <row r="375" spans="1:32" s="63" customFormat="1" ht="15.5" thickTop="1" thickBot="1">
      <c r="A375" t="str">
        <f t="shared" si="58"/>
        <v>InköpAvVarorInköptaprodukterochtjänster-utökadberäkning9.5.3Handkirurgi</v>
      </c>
      <c r="B375" t="s">
        <v>12</v>
      </c>
      <c r="C375" t="str">
        <f>'Input-inköpta varor o tjänster'!$J$11</f>
        <v>Inköpta produkter och tjänster - utökad beräkning</v>
      </c>
      <c r="D375" t="str">
        <f>'Input-inköpta varor o tjänster'!J384</f>
        <v>9.5.3 Handkirurgi</v>
      </c>
      <c r="E375" t="s">
        <v>516</v>
      </c>
      <c r="F375" s="77">
        <f>'Input-inköpta varor o tjänster'!K384</f>
        <v>0</v>
      </c>
      <c r="G375" s="77">
        <f>'Input-inköpta varor o tjänster'!L384</f>
        <v>0</v>
      </c>
      <c r="H375" s="77">
        <f>'Input-inköpta varor o tjänster'!M384</f>
        <v>0</v>
      </c>
      <c r="I375" s="77">
        <f>'Input-inköpta varor o tjänster'!N384</f>
        <v>0</v>
      </c>
      <c r="J375" s="77" t="str">
        <f>'Input-inköpta varor o tjänster'!O384</f>
        <v>kg CO2e/SEK</v>
      </c>
      <c r="K375" s="77">
        <f>'Input-inköpta varor o tjänster'!P384</f>
        <v>0</v>
      </c>
      <c r="L375" s="77">
        <f>'Input-inköpta varor o tjänster'!Q384</f>
        <v>0</v>
      </c>
      <c r="M375" s="78">
        <f>'Input-inköpta varor o tjänster'!R384</f>
        <v>5.3580579380120069E-3</v>
      </c>
      <c r="N375" s="78" t="str">
        <f>IF(ISNUMBER('Input-inköpta varor o tjänster'!S384),'Input-inköpta varor o tjänster'!S384,"-")</f>
        <v>-</v>
      </c>
      <c r="O375" s="78" t="str">
        <f>IF(ISNUMBER('Input-inköpta varor o tjänster'!T384),'Input-inköpta varor o tjänster'!T384,"-")</f>
        <v>-</v>
      </c>
      <c r="P375" s="78" t="str">
        <f>IF(ISNUMBER('Input-inköpta varor o tjänster'!U384),'Input-inköpta varor o tjänster'!U384,"-")</f>
        <v>-</v>
      </c>
      <c r="Q375" s="60" t="str">
        <f t="shared" si="52"/>
        <v>-</v>
      </c>
      <c r="R375" s="60" t="str">
        <f t="shared" si="52"/>
        <v>-</v>
      </c>
      <c r="S375" s="61" t="str">
        <f t="shared" si="52"/>
        <v>-</v>
      </c>
      <c r="T375" s="72" t="str">
        <f t="shared" si="51"/>
        <v>-</v>
      </c>
      <c r="U375" s="72" t="str">
        <f t="shared" si="51"/>
        <v>-</v>
      </c>
      <c r="V375" s="72" t="str">
        <f t="shared" si="51"/>
        <v>-</v>
      </c>
      <c r="W375" s="72">
        <f t="shared" si="56"/>
        <v>0</v>
      </c>
      <c r="X375" s="72" t="str">
        <f t="shared" si="53"/>
        <v>-</v>
      </c>
      <c r="Y375" s="72" t="str">
        <f t="shared" si="54"/>
        <v>-</v>
      </c>
      <c r="Z375" s="72" t="str">
        <f t="shared" si="55"/>
        <v>-</v>
      </c>
      <c r="AA375" s="72">
        <f t="shared" si="57"/>
        <v>0</v>
      </c>
      <c r="AB375" s="60" t="str">
        <f>IFERROR(INDEX('Listor_utökad spend'!D:D,MATCH(VALUE('Input-inköpta varor o tjänster'!E384),'Listor_utökad spend'!E:E,0)),0)</f>
        <v>9 Vård- och tandvårdsrelaterade tjänster</v>
      </c>
      <c r="AC375" s="60" t="str">
        <f>IFERROR(INDEX('Listor_utökad spend'!F:F,MATCH(('Input-inköpta varor o tjänster'!F384),'Listor_utökad spend'!G:G,0)),AB375)</f>
        <v>9.5 Kirurgiska specialiteter</v>
      </c>
      <c r="AD375" s="60" t="str">
        <f>IFERROR(INDEX('Listor_utökad spend'!H:H,MATCH(('Input-inköpta varor o tjänster'!G384),'Listor_utökad spend'!I:I,0)),AC375)</f>
        <v>9.5.3. Handkirurgi</v>
      </c>
      <c r="AE375" s="62"/>
      <c r="AF375"/>
    </row>
    <row r="376" spans="1:32" s="63" customFormat="1" ht="15.5" thickTop="1" thickBot="1">
      <c r="A376" t="str">
        <f t="shared" si="58"/>
        <v>InköpAvVarorInköptaprodukterochtjänster-utökadberäkning9.5.4Kirurgi</v>
      </c>
      <c r="B376" t="s">
        <v>12</v>
      </c>
      <c r="C376" t="str">
        <f>'Input-inköpta varor o tjänster'!$J$11</f>
        <v>Inköpta produkter och tjänster - utökad beräkning</v>
      </c>
      <c r="D376" t="str">
        <f>'Input-inköpta varor o tjänster'!J385</f>
        <v>9.5.4 Kirurgi</v>
      </c>
      <c r="E376" t="s">
        <v>516</v>
      </c>
      <c r="F376" s="77">
        <f>'Input-inköpta varor o tjänster'!K385</f>
        <v>0</v>
      </c>
      <c r="G376" s="77">
        <f>'Input-inköpta varor o tjänster'!L385</f>
        <v>0</v>
      </c>
      <c r="H376" s="77">
        <f>'Input-inköpta varor o tjänster'!M385</f>
        <v>0</v>
      </c>
      <c r="I376" s="77">
        <f>'Input-inköpta varor o tjänster'!N385</f>
        <v>0</v>
      </c>
      <c r="J376" s="77" t="str">
        <f>'Input-inköpta varor o tjänster'!O385</f>
        <v>kg CO2e/SEK</v>
      </c>
      <c r="K376" s="77">
        <f>'Input-inköpta varor o tjänster'!P385</f>
        <v>0</v>
      </c>
      <c r="L376" s="77">
        <f>'Input-inköpta varor o tjänster'!Q385</f>
        <v>0</v>
      </c>
      <c r="M376" s="78">
        <f>'Input-inköpta varor o tjänster'!R385</f>
        <v>5.3580579380120069E-3</v>
      </c>
      <c r="N376" s="78" t="str">
        <f>IF(ISNUMBER('Input-inköpta varor o tjänster'!S385),'Input-inköpta varor o tjänster'!S385,"-")</f>
        <v>-</v>
      </c>
      <c r="O376" s="78" t="str">
        <f>IF(ISNUMBER('Input-inköpta varor o tjänster'!T385),'Input-inköpta varor o tjänster'!T385,"-")</f>
        <v>-</v>
      </c>
      <c r="P376" s="78" t="str">
        <f>IF(ISNUMBER('Input-inköpta varor o tjänster'!U385),'Input-inköpta varor o tjänster'!U385,"-")</f>
        <v>-</v>
      </c>
      <c r="Q376" s="60" t="str">
        <f t="shared" si="52"/>
        <v>-</v>
      </c>
      <c r="R376" s="60" t="str">
        <f t="shared" si="52"/>
        <v>-</v>
      </c>
      <c r="S376" s="61" t="str">
        <f t="shared" si="52"/>
        <v>-</v>
      </c>
      <c r="T376" s="72" t="str">
        <f t="shared" si="51"/>
        <v>-</v>
      </c>
      <c r="U376" s="72" t="str">
        <f t="shared" si="51"/>
        <v>-</v>
      </c>
      <c r="V376" s="72" t="str">
        <f t="shared" si="51"/>
        <v>-</v>
      </c>
      <c r="W376" s="72">
        <f t="shared" si="56"/>
        <v>0</v>
      </c>
      <c r="X376" s="72" t="str">
        <f t="shared" si="53"/>
        <v>-</v>
      </c>
      <c r="Y376" s="72" t="str">
        <f t="shared" si="54"/>
        <v>-</v>
      </c>
      <c r="Z376" s="72" t="str">
        <f t="shared" si="55"/>
        <v>-</v>
      </c>
      <c r="AA376" s="72">
        <f t="shared" si="57"/>
        <v>0</v>
      </c>
      <c r="AB376" s="60" t="str">
        <f>IFERROR(INDEX('Listor_utökad spend'!D:D,MATCH(VALUE('Input-inköpta varor o tjänster'!E385),'Listor_utökad spend'!E:E,0)),0)</f>
        <v>9 Vård- och tandvårdsrelaterade tjänster</v>
      </c>
      <c r="AC376" s="60" t="str">
        <f>IFERROR(INDEX('Listor_utökad spend'!F:F,MATCH(('Input-inköpta varor o tjänster'!F385),'Listor_utökad spend'!G:G,0)),AB376)</f>
        <v>9.5 Kirurgiska specialiteter</v>
      </c>
      <c r="AD376" s="60" t="str">
        <f>IFERROR(INDEX('Listor_utökad spend'!H:H,MATCH(('Input-inköpta varor o tjänster'!G385),'Listor_utökad spend'!I:I,0)),AC376)</f>
        <v>9.5.4. Kirurgi</v>
      </c>
      <c r="AE376" s="62"/>
      <c r="AF376"/>
    </row>
    <row r="377" spans="1:32" s="63" customFormat="1" ht="15.5" thickTop="1" thickBot="1">
      <c r="A377" t="str">
        <f t="shared" si="58"/>
        <v>InköpAvVarorInköptaprodukterochtjänster-utökadberäkning9.5.5Kärlkirurgi</v>
      </c>
      <c r="B377" t="s">
        <v>12</v>
      </c>
      <c r="C377" t="str">
        <f>'Input-inköpta varor o tjänster'!$J$11</f>
        <v>Inköpta produkter och tjänster - utökad beräkning</v>
      </c>
      <c r="D377" t="str">
        <f>'Input-inköpta varor o tjänster'!J386</f>
        <v>9.5.5 Kärlkirurgi</v>
      </c>
      <c r="E377" t="s">
        <v>516</v>
      </c>
      <c r="F377" s="77">
        <f>'Input-inköpta varor o tjänster'!K386</f>
        <v>0</v>
      </c>
      <c r="G377" s="77">
        <f>'Input-inköpta varor o tjänster'!L386</f>
        <v>0</v>
      </c>
      <c r="H377" s="77">
        <f>'Input-inköpta varor o tjänster'!M386</f>
        <v>0</v>
      </c>
      <c r="I377" s="77">
        <f>'Input-inköpta varor o tjänster'!N386</f>
        <v>0</v>
      </c>
      <c r="J377" s="77" t="str">
        <f>'Input-inköpta varor o tjänster'!O386</f>
        <v>kg CO2e/SEK</v>
      </c>
      <c r="K377" s="77">
        <f>'Input-inköpta varor o tjänster'!P386</f>
        <v>0</v>
      </c>
      <c r="L377" s="77">
        <f>'Input-inköpta varor o tjänster'!Q386</f>
        <v>0</v>
      </c>
      <c r="M377" s="78">
        <f>'Input-inköpta varor o tjänster'!R386</f>
        <v>5.3580579380120069E-3</v>
      </c>
      <c r="N377" s="78" t="str">
        <f>IF(ISNUMBER('Input-inköpta varor o tjänster'!S386),'Input-inköpta varor o tjänster'!S386,"-")</f>
        <v>-</v>
      </c>
      <c r="O377" s="78" t="str">
        <f>IF(ISNUMBER('Input-inköpta varor o tjänster'!T386),'Input-inköpta varor o tjänster'!T386,"-")</f>
        <v>-</v>
      </c>
      <c r="P377" s="78" t="str">
        <f>IF(ISNUMBER('Input-inköpta varor o tjänster'!U386),'Input-inköpta varor o tjänster'!U386,"-")</f>
        <v>-</v>
      </c>
      <c r="Q377" s="60" t="str">
        <f t="shared" si="52"/>
        <v>-</v>
      </c>
      <c r="R377" s="60" t="str">
        <f t="shared" si="52"/>
        <v>-</v>
      </c>
      <c r="S377" s="61" t="str">
        <f t="shared" si="52"/>
        <v>-</v>
      </c>
      <c r="T377" s="72" t="str">
        <f t="shared" si="51"/>
        <v>-</v>
      </c>
      <c r="U377" s="72" t="str">
        <f t="shared" si="51"/>
        <v>-</v>
      </c>
      <c r="V377" s="72" t="str">
        <f t="shared" si="51"/>
        <v>-</v>
      </c>
      <c r="W377" s="72">
        <f t="shared" si="56"/>
        <v>0</v>
      </c>
      <c r="X377" s="72" t="str">
        <f t="shared" si="53"/>
        <v>-</v>
      </c>
      <c r="Y377" s="72" t="str">
        <f t="shared" si="54"/>
        <v>-</v>
      </c>
      <c r="Z377" s="72" t="str">
        <f t="shared" si="55"/>
        <v>-</v>
      </c>
      <c r="AA377" s="72">
        <f t="shared" si="57"/>
        <v>0</v>
      </c>
      <c r="AB377" s="60" t="str">
        <f>IFERROR(INDEX('Listor_utökad spend'!D:D,MATCH(VALUE('Input-inköpta varor o tjänster'!E386),'Listor_utökad spend'!E:E,0)),0)</f>
        <v>9 Vård- och tandvårdsrelaterade tjänster</v>
      </c>
      <c r="AC377" s="60" t="str">
        <f>IFERROR(INDEX('Listor_utökad spend'!F:F,MATCH(('Input-inköpta varor o tjänster'!F386),'Listor_utökad spend'!G:G,0)),AB377)</f>
        <v>9.5 Kirurgiska specialiteter</v>
      </c>
      <c r="AD377" s="60" t="str">
        <f>IFERROR(INDEX('Listor_utökad spend'!H:H,MATCH(('Input-inköpta varor o tjänster'!G386),'Listor_utökad spend'!I:I,0)),AC377)</f>
        <v>9.5.5. Kärlkirurgi</v>
      </c>
      <c r="AE377" s="62"/>
      <c r="AF377"/>
    </row>
    <row r="378" spans="1:32" s="63" customFormat="1" ht="15.5" thickTop="1" thickBot="1">
      <c r="A378" t="str">
        <f t="shared" si="58"/>
        <v>InköpAvVarorInköptaprodukterochtjänster-utökadberäkning9.5.6Obstetrikochgynekologi</v>
      </c>
      <c r="B378" t="s">
        <v>12</v>
      </c>
      <c r="C378" t="str">
        <f>'Input-inköpta varor o tjänster'!$J$11</f>
        <v>Inköpta produkter och tjänster - utökad beräkning</v>
      </c>
      <c r="D378" t="str">
        <f>'Input-inköpta varor o tjänster'!J387</f>
        <v>9.5.6 Obstetrik och gynekologi</v>
      </c>
      <c r="E378" t="s">
        <v>516</v>
      </c>
      <c r="F378" s="77">
        <f>'Input-inköpta varor o tjänster'!K387</f>
        <v>0</v>
      </c>
      <c r="G378" s="77">
        <f>'Input-inköpta varor o tjänster'!L387</f>
        <v>0</v>
      </c>
      <c r="H378" s="77">
        <f>'Input-inköpta varor o tjänster'!M387</f>
        <v>0</v>
      </c>
      <c r="I378" s="77">
        <f>'Input-inköpta varor o tjänster'!N387</f>
        <v>0</v>
      </c>
      <c r="J378" s="77" t="str">
        <f>'Input-inköpta varor o tjänster'!O387</f>
        <v>kg CO2e/SEK</v>
      </c>
      <c r="K378" s="77">
        <f>'Input-inköpta varor o tjänster'!P387</f>
        <v>0</v>
      </c>
      <c r="L378" s="77">
        <f>'Input-inköpta varor o tjänster'!Q387</f>
        <v>0</v>
      </c>
      <c r="M378" s="78">
        <f>'Input-inköpta varor o tjänster'!R387</f>
        <v>5.3580579380120069E-3</v>
      </c>
      <c r="N378" s="78" t="str">
        <f>IF(ISNUMBER('Input-inköpta varor o tjänster'!S387),'Input-inköpta varor o tjänster'!S387,"-")</f>
        <v>-</v>
      </c>
      <c r="O378" s="78" t="str">
        <f>IF(ISNUMBER('Input-inköpta varor o tjänster'!T387),'Input-inköpta varor o tjänster'!T387,"-")</f>
        <v>-</v>
      </c>
      <c r="P378" s="78" t="str">
        <f>IF(ISNUMBER('Input-inköpta varor o tjänster'!U387),'Input-inköpta varor o tjänster'!U387,"-")</f>
        <v>-</v>
      </c>
      <c r="Q378" s="60" t="str">
        <f t="shared" si="52"/>
        <v>-</v>
      </c>
      <c r="R378" s="60" t="str">
        <f t="shared" si="52"/>
        <v>-</v>
      </c>
      <c r="S378" s="61" t="str">
        <f t="shared" si="52"/>
        <v>-</v>
      </c>
      <c r="T378" s="72" t="str">
        <f t="shared" si="51"/>
        <v>-</v>
      </c>
      <c r="U378" s="72" t="str">
        <f t="shared" si="51"/>
        <v>-</v>
      </c>
      <c r="V378" s="72" t="str">
        <f t="shared" si="51"/>
        <v>-</v>
      </c>
      <c r="W378" s="72">
        <f t="shared" si="56"/>
        <v>0</v>
      </c>
      <c r="X378" s="72" t="str">
        <f t="shared" si="53"/>
        <v>-</v>
      </c>
      <c r="Y378" s="72" t="str">
        <f t="shared" si="54"/>
        <v>-</v>
      </c>
      <c r="Z378" s="72" t="str">
        <f t="shared" si="55"/>
        <v>-</v>
      </c>
      <c r="AA378" s="72">
        <f t="shared" si="57"/>
        <v>0</v>
      </c>
      <c r="AB378" s="60" t="str">
        <f>IFERROR(INDEX('Listor_utökad spend'!D:D,MATCH(VALUE('Input-inköpta varor o tjänster'!E387),'Listor_utökad spend'!E:E,0)),0)</f>
        <v>9 Vård- och tandvårdsrelaterade tjänster</v>
      </c>
      <c r="AC378" s="60" t="str">
        <f>IFERROR(INDEX('Listor_utökad spend'!F:F,MATCH(('Input-inköpta varor o tjänster'!F387),'Listor_utökad spend'!G:G,0)),AB378)</f>
        <v>9.5 Kirurgiska specialiteter</v>
      </c>
      <c r="AD378" s="60" t="str">
        <f>IFERROR(INDEX('Listor_utökad spend'!H:H,MATCH(('Input-inköpta varor o tjänster'!G387),'Listor_utökad spend'!I:I,0)),AC378)</f>
        <v>9.5.6. Obstetrik och gynekologi</v>
      </c>
      <c r="AE378" s="62"/>
      <c r="AF378"/>
    </row>
    <row r="379" spans="1:32" s="63" customFormat="1" ht="15.5" thickTop="1" thickBot="1">
      <c r="A379" t="str">
        <f t="shared" si="58"/>
        <v>InköpAvVarorInköptaprodukterochtjänster-utökadberäkning9.5.7Ortopedi</v>
      </c>
      <c r="B379" t="s">
        <v>12</v>
      </c>
      <c r="C379" t="str">
        <f>'Input-inköpta varor o tjänster'!$J$11</f>
        <v>Inköpta produkter och tjänster - utökad beräkning</v>
      </c>
      <c r="D379" t="str">
        <f>'Input-inköpta varor o tjänster'!J388</f>
        <v>9.5.7 Ortopedi</v>
      </c>
      <c r="E379" t="s">
        <v>516</v>
      </c>
      <c r="F379" s="77">
        <f>'Input-inköpta varor o tjänster'!K388</f>
        <v>0</v>
      </c>
      <c r="G379" s="77">
        <f>'Input-inköpta varor o tjänster'!L388</f>
        <v>0</v>
      </c>
      <c r="H379" s="77">
        <f>'Input-inköpta varor o tjänster'!M388</f>
        <v>0</v>
      </c>
      <c r="I379" s="77">
        <f>'Input-inköpta varor o tjänster'!N388</f>
        <v>0</v>
      </c>
      <c r="J379" s="77" t="str">
        <f>'Input-inköpta varor o tjänster'!O388</f>
        <v>kg CO2e/SEK</v>
      </c>
      <c r="K379" s="77">
        <f>'Input-inköpta varor o tjänster'!P388</f>
        <v>0</v>
      </c>
      <c r="L379" s="77">
        <f>'Input-inköpta varor o tjänster'!Q388</f>
        <v>0</v>
      </c>
      <c r="M379" s="78">
        <f>'Input-inköpta varor o tjänster'!R388</f>
        <v>5.3580579380120069E-3</v>
      </c>
      <c r="N379" s="78" t="str">
        <f>IF(ISNUMBER('Input-inköpta varor o tjänster'!S388),'Input-inköpta varor o tjänster'!S388,"-")</f>
        <v>-</v>
      </c>
      <c r="O379" s="78" t="str">
        <f>IF(ISNUMBER('Input-inköpta varor o tjänster'!T388),'Input-inköpta varor o tjänster'!T388,"-")</f>
        <v>-</v>
      </c>
      <c r="P379" s="78" t="str">
        <f>IF(ISNUMBER('Input-inköpta varor o tjänster'!U388),'Input-inköpta varor o tjänster'!U388,"-")</f>
        <v>-</v>
      </c>
      <c r="Q379" s="60" t="str">
        <f t="shared" si="52"/>
        <v>-</v>
      </c>
      <c r="R379" s="60" t="str">
        <f t="shared" si="52"/>
        <v>-</v>
      </c>
      <c r="S379" s="61" t="str">
        <f t="shared" si="52"/>
        <v>-</v>
      </c>
      <c r="T379" s="72" t="str">
        <f t="shared" si="51"/>
        <v>-</v>
      </c>
      <c r="U379" s="72" t="str">
        <f t="shared" si="51"/>
        <v>-</v>
      </c>
      <c r="V379" s="72" t="str">
        <f t="shared" si="51"/>
        <v>-</v>
      </c>
      <c r="W379" s="72">
        <f t="shared" si="56"/>
        <v>0</v>
      </c>
      <c r="X379" s="72" t="str">
        <f t="shared" si="53"/>
        <v>-</v>
      </c>
      <c r="Y379" s="72" t="str">
        <f t="shared" si="54"/>
        <v>-</v>
      </c>
      <c r="Z379" s="72" t="str">
        <f t="shared" si="55"/>
        <v>-</v>
      </c>
      <c r="AA379" s="72">
        <f t="shared" si="57"/>
        <v>0</v>
      </c>
      <c r="AB379" s="60" t="str">
        <f>IFERROR(INDEX('Listor_utökad spend'!D:D,MATCH(VALUE('Input-inköpta varor o tjänster'!E388),'Listor_utökad spend'!E:E,0)),0)</f>
        <v>9 Vård- och tandvårdsrelaterade tjänster</v>
      </c>
      <c r="AC379" s="60" t="str">
        <f>IFERROR(INDEX('Listor_utökad spend'!F:F,MATCH(('Input-inköpta varor o tjänster'!F388),'Listor_utökad spend'!G:G,0)),AB379)</f>
        <v>9.5 Kirurgiska specialiteter</v>
      </c>
      <c r="AD379" s="60" t="str">
        <f>IFERROR(INDEX('Listor_utökad spend'!H:H,MATCH(('Input-inköpta varor o tjänster'!G388),'Listor_utökad spend'!I:I,0)),AC379)</f>
        <v>9.5.7. Ortopedi</v>
      </c>
      <c r="AE379" s="62"/>
      <c r="AF379"/>
    </row>
    <row r="380" spans="1:32" s="63" customFormat="1" ht="15.5" thickTop="1" thickBot="1">
      <c r="A380" t="str">
        <f t="shared" si="58"/>
        <v>InköpAvVarorInköptaprodukterochtjänster-utökadberäkning9.5.8Plastikkirurgi</v>
      </c>
      <c r="B380" t="s">
        <v>12</v>
      </c>
      <c r="C380" t="str">
        <f>'Input-inköpta varor o tjänster'!$J$11</f>
        <v>Inköpta produkter och tjänster - utökad beräkning</v>
      </c>
      <c r="D380" t="str">
        <f>'Input-inköpta varor o tjänster'!J389</f>
        <v>9.5.8 Plastikkirurgi</v>
      </c>
      <c r="E380" t="s">
        <v>516</v>
      </c>
      <c r="F380" s="77">
        <f>'Input-inköpta varor o tjänster'!K389</f>
        <v>0</v>
      </c>
      <c r="G380" s="77">
        <f>'Input-inköpta varor o tjänster'!L389</f>
        <v>0</v>
      </c>
      <c r="H380" s="77">
        <f>'Input-inköpta varor o tjänster'!M389</f>
        <v>0</v>
      </c>
      <c r="I380" s="77">
        <f>'Input-inköpta varor o tjänster'!N389</f>
        <v>0</v>
      </c>
      <c r="J380" s="77" t="str">
        <f>'Input-inköpta varor o tjänster'!O389</f>
        <v>kg CO2e/SEK</v>
      </c>
      <c r="K380" s="77">
        <f>'Input-inköpta varor o tjänster'!P389</f>
        <v>0</v>
      </c>
      <c r="L380" s="77">
        <f>'Input-inköpta varor o tjänster'!Q389</f>
        <v>0</v>
      </c>
      <c r="M380" s="78">
        <f>'Input-inköpta varor o tjänster'!R389</f>
        <v>5.3580579380120069E-3</v>
      </c>
      <c r="N380" s="78" t="str">
        <f>IF(ISNUMBER('Input-inköpta varor o tjänster'!S389),'Input-inköpta varor o tjänster'!S389,"-")</f>
        <v>-</v>
      </c>
      <c r="O380" s="78" t="str">
        <f>IF(ISNUMBER('Input-inköpta varor o tjänster'!T389),'Input-inköpta varor o tjänster'!T389,"-")</f>
        <v>-</v>
      </c>
      <c r="P380" s="78" t="str">
        <f>IF(ISNUMBER('Input-inköpta varor o tjänster'!U389),'Input-inköpta varor o tjänster'!U389,"-")</f>
        <v>-</v>
      </c>
      <c r="Q380" s="60" t="str">
        <f t="shared" si="52"/>
        <v>-</v>
      </c>
      <c r="R380" s="60" t="str">
        <f t="shared" si="52"/>
        <v>-</v>
      </c>
      <c r="S380" s="61" t="str">
        <f t="shared" si="52"/>
        <v>-</v>
      </c>
      <c r="T380" s="72" t="str">
        <f t="shared" si="51"/>
        <v>-</v>
      </c>
      <c r="U380" s="72" t="str">
        <f t="shared" si="51"/>
        <v>-</v>
      </c>
      <c r="V380" s="72" t="str">
        <f t="shared" si="51"/>
        <v>-</v>
      </c>
      <c r="W380" s="72">
        <f t="shared" si="56"/>
        <v>0</v>
      </c>
      <c r="X380" s="72" t="str">
        <f t="shared" si="53"/>
        <v>-</v>
      </c>
      <c r="Y380" s="72" t="str">
        <f t="shared" si="54"/>
        <v>-</v>
      </c>
      <c r="Z380" s="72" t="str">
        <f t="shared" si="55"/>
        <v>-</v>
      </c>
      <c r="AA380" s="72">
        <f t="shared" si="57"/>
        <v>0</v>
      </c>
      <c r="AB380" s="60" t="str">
        <f>IFERROR(INDEX('Listor_utökad spend'!D:D,MATCH(VALUE('Input-inköpta varor o tjänster'!E389),'Listor_utökad spend'!E:E,0)),0)</f>
        <v>9 Vård- och tandvårdsrelaterade tjänster</v>
      </c>
      <c r="AC380" s="60" t="str">
        <f>IFERROR(INDEX('Listor_utökad spend'!F:F,MATCH(('Input-inköpta varor o tjänster'!F389),'Listor_utökad spend'!G:G,0)),AB380)</f>
        <v>9.5 Kirurgiska specialiteter</v>
      </c>
      <c r="AD380" s="60" t="str">
        <f>IFERROR(INDEX('Listor_utökad spend'!H:H,MATCH(('Input-inköpta varor o tjänster'!G389),'Listor_utökad spend'!I:I,0)),AC380)</f>
        <v>9.5.8. Plastikkirurgi</v>
      </c>
      <c r="AE380" s="62"/>
      <c r="AF380"/>
    </row>
    <row r="381" spans="1:32" s="63" customFormat="1" ht="15.5" thickTop="1" thickBot="1">
      <c r="A381" t="str">
        <f t="shared" si="58"/>
        <v>InköpAvVarorInköptaprodukterochtjänster-utökadberäkning9.5.9Thoraxkirurgi</v>
      </c>
      <c r="B381" t="s">
        <v>12</v>
      </c>
      <c r="C381" t="str">
        <f>'Input-inköpta varor o tjänster'!$J$11</f>
        <v>Inköpta produkter och tjänster - utökad beräkning</v>
      </c>
      <c r="D381" t="str">
        <f>'Input-inköpta varor o tjänster'!J390</f>
        <v>9.5.9 Thoraxkirurgi</v>
      </c>
      <c r="E381" t="s">
        <v>516</v>
      </c>
      <c r="F381" s="77">
        <f>'Input-inköpta varor o tjänster'!K390</f>
        <v>0</v>
      </c>
      <c r="G381" s="77">
        <f>'Input-inköpta varor o tjänster'!L390</f>
        <v>0</v>
      </c>
      <c r="H381" s="77">
        <f>'Input-inköpta varor o tjänster'!M390</f>
        <v>0</v>
      </c>
      <c r="I381" s="77">
        <f>'Input-inköpta varor o tjänster'!N390</f>
        <v>0</v>
      </c>
      <c r="J381" s="77" t="str">
        <f>'Input-inköpta varor o tjänster'!O390</f>
        <v>kg CO2e/SEK</v>
      </c>
      <c r="K381" s="77">
        <f>'Input-inköpta varor o tjänster'!P390</f>
        <v>0</v>
      </c>
      <c r="L381" s="77">
        <f>'Input-inköpta varor o tjänster'!Q390</f>
        <v>0</v>
      </c>
      <c r="M381" s="78">
        <f>'Input-inköpta varor o tjänster'!R390</f>
        <v>5.3580579380120069E-3</v>
      </c>
      <c r="N381" s="78" t="str">
        <f>IF(ISNUMBER('Input-inköpta varor o tjänster'!S390),'Input-inköpta varor o tjänster'!S390,"-")</f>
        <v>-</v>
      </c>
      <c r="O381" s="78" t="str">
        <f>IF(ISNUMBER('Input-inköpta varor o tjänster'!T390),'Input-inköpta varor o tjänster'!T390,"-")</f>
        <v>-</v>
      </c>
      <c r="P381" s="78" t="str">
        <f>IF(ISNUMBER('Input-inköpta varor o tjänster'!U390),'Input-inköpta varor o tjänster'!U390,"-")</f>
        <v>-</v>
      </c>
      <c r="Q381" s="60" t="str">
        <f t="shared" si="52"/>
        <v>-</v>
      </c>
      <c r="R381" s="60" t="str">
        <f t="shared" si="52"/>
        <v>-</v>
      </c>
      <c r="S381" s="61" t="str">
        <f t="shared" si="52"/>
        <v>-</v>
      </c>
      <c r="T381" s="72" t="str">
        <f t="shared" si="51"/>
        <v>-</v>
      </c>
      <c r="U381" s="72" t="str">
        <f t="shared" si="51"/>
        <v>-</v>
      </c>
      <c r="V381" s="72" t="str">
        <f t="shared" si="51"/>
        <v>-</v>
      </c>
      <c r="W381" s="72">
        <f t="shared" si="56"/>
        <v>0</v>
      </c>
      <c r="X381" s="72" t="str">
        <f t="shared" si="53"/>
        <v>-</v>
      </c>
      <c r="Y381" s="72" t="str">
        <f t="shared" si="54"/>
        <v>-</v>
      </c>
      <c r="Z381" s="72" t="str">
        <f t="shared" si="55"/>
        <v>-</v>
      </c>
      <c r="AA381" s="72">
        <f t="shared" si="57"/>
        <v>0</v>
      </c>
      <c r="AB381" s="60" t="str">
        <f>IFERROR(INDEX('Listor_utökad spend'!D:D,MATCH(VALUE('Input-inköpta varor o tjänster'!E390),'Listor_utökad spend'!E:E,0)),0)</f>
        <v>9 Vård- och tandvårdsrelaterade tjänster</v>
      </c>
      <c r="AC381" s="60" t="str">
        <f>IFERROR(INDEX('Listor_utökad spend'!F:F,MATCH(('Input-inköpta varor o tjänster'!F390),'Listor_utökad spend'!G:G,0)),AB381)</f>
        <v>9.5 Kirurgiska specialiteter</v>
      </c>
      <c r="AD381" s="60" t="str">
        <f>IFERROR(INDEX('Listor_utökad spend'!H:H,MATCH(('Input-inköpta varor o tjänster'!G390),'Listor_utökad spend'!I:I,0)),AC381)</f>
        <v>9.5.9. Thoraxkirurgi</v>
      </c>
      <c r="AE381" s="62"/>
      <c r="AF381"/>
    </row>
    <row r="382" spans="1:32" s="63" customFormat="1" ht="15.5" thickTop="1" thickBot="1">
      <c r="A382" t="str">
        <f t="shared" si="58"/>
        <v>InköpAvVarorInköptaprodukterochtjänster-utökadberäkning9.5.10Urologi</v>
      </c>
      <c r="B382" t="s">
        <v>12</v>
      </c>
      <c r="C382" t="str">
        <f>'Input-inköpta varor o tjänster'!$J$11</f>
        <v>Inköpta produkter och tjänster - utökad beräkning</v>
      </c>
      <c r="D382" t="str">
        <f>'Input-inköpta varor o tjänster'!J391</f>
        <v>9.5.10 Urologi</v>
      </c>
      <c r="E382" t="s">
        <v>516</v>
      </c>
      <c r="F382" s="77">
        <f>'Input-inköpta varor o tjänster'!K391</f>
        <v>0</v>
      </c>
      <c r="G382" s="77">
        <f>'Input-inköpta varor o tjänster'!L391</f>
        <v>0</v>
      </c>
      <c r="H382" s="77">
        <f>'Input-inköpta varor o tjänster'!M391</f>
        <v>0</v>
      </c>
      <c r="I382" s="77">
        <f>'Input-inköpta varor o tjänster'!N391</f>
        <v>0</v>
      </c>
      <c r="J382" s="77" t="str">
        <f>'Input-inköpta varor o tjänster'!O391</f>
        <v>kg CO2e/SEK</v>
      </c>
      <c r="K382" s="77">
        <f>'Input-inköpta varor o tjänster'!P391</f>
        <v>0</v>
      </c>
      <c r="L382" s="77">
        <f>'Input-inköpta varor o tjänster'!Q391</f>
        <v>0</v>
      </c>
      <c r="M382" s="78">
        <f>'Input-inköpta varor o tjänster'!R391</f>
        <v>5.3580579380120069E-3</v>
      </c>
      <c r="N382" s="78" t="str">
        <f>IF(ISNUMBER('Input-inköpta varor o tjänster'!S391),'Input-inköpta varor o tjänster'!S391,"-")</f>
        <v>-</v>
      </c>
      <c r="O382" s="78" t="str">
        <f>IF(ISNUMBER('Input-inköpta varor o tjänster'!T391),'Input-inköpta varor o tjänster'!T391,"-")</f>
        <v>-</v>
      </c>
      <c r="P382" s="78" t="str">
        <f>IF(ISNUMBER('Input-inköpta varor o tjänster'!U391),'Input-inköpta varor o tjänster'!U391,"-")</f>
        <v>-</v>
      </c>
      <c r="Q382" s="60" t="str">
        <f t="shared" si="52"/>
        <v>-</v>
      </c>
      <c r="R382" s="60" t="str">
        <f t="shared" si="52"/>
        <v>-</v>
      </c>
      <c r="S382" s="61" t="str">
        <f t="shared" si="52"/>
        <v>-</v>
      </c>
      <c r="T382" s="72" t="str">
        <f t="shared" si="51"/>
        <v>-</v>
      </c>
      <c r="U382" s="72" t="str">
        <f t="shared" si="51"/>
        <v>-</v>
      </c>
      <c r="V382" s="72" t="str">
        <f t="shared" si="51"/>
        <v>-</v>
      </c>
      <c r="W382" s="72">
        <f t="shared" si="56"/>
        <v>0</v>
      </c>
      <c r="X382" s="72" t="str">
        <f t="shared" si="53"/>
        <v>-</v>
      </c>
      <c r="Y382" s="72" t="str">
        <f t="shared" si="54"/>
        <v>-</v>
      </c>
      <c r="Z382" s="72" t="str">
        <f t="shared" si="55"/>
        <v>-</v>
      </c>
      <c r="AA382" s="72">
        <f t="shared" si="57"/>
        <v>0</v>
      </c>
      <c r="AB382" s="60" t="str">
        <f>IFERROR(INDEX('Listor_utökad spend'!D:D,MATCH(VALUE('Input-inköpta varor o tjänster'!E391),'Listor_utökad spend'!E:E,0)),0)</f>
        <v>9 Vård- och tandvårdsrelaterade tjänster</v>
      </c>
      <c r="AC382" s="60" t="str">
        <f>IFERROR(INDEX('Listor_utökad spend'!F:F,MATCH(('Input-inköpta varor o tjänster'!F391),'Listor_utökad spend'!G:G,0)),AB382)</f>
        <v>9.5 Kirurgiska specialiteter</v>
      </c>
      <c r="AD382" s="60" t="str">
        <f>IFERROR(INDEX('Listor_utökad spend'!H:H,MATCH(('Input-inköpta varor o tjänster'!G391),'Listor_utökad spend'!I:I,0)),AC382)</f>
        <v>9.5.10. Urologi</v>
      </c>
      <c r="AE382" s="62"/>
      <c r="AF382"/>
    </row>
    <row r="383" spans="1:32" s="63" customFormat="1" ht="15.5" thickTop="1" thickBot="1">
      <c r="A383" t="str">
        <f t="shared" si="58"/>
        <v>InköpAvVarorInköptaprodukterochtjänster-utökadberäkning9.5.11Ögonsjukdomar</v>
      </c>
      <c r="B383" t="s">
        <v>12</v>
      </c>
      <c r="C383" t="str">
        <f>'Input-inköpta varor o tjänster'!$J$11</f>
        <v>Inköpta produkter och tjänster - utökad beräkning</v>
      </c>
      <c r="D383" t="str">
        <f>'Input-inköpta varor o tjänster'!J392</f>
        <v>9.5.11 Ögonsjukdomar</v>
      </c>
      <c r="E383" t="s">
        <v>516</v>
      </c>
      <c r="F383" s="77">
        <f>'Input-inköpta varor o tjänster'!K392</f>
        <v>0</v>
      </c>
      <c r="G383" s="77">
        <f>'Input-inköpta varor o tjänster'!L392</f>
        <v>0</v>
      </c>
      <c r="H383" s="77">
        <f>'Input-inköpta varor o tjänster'!M392</f>
        <v>0</v>
      </c>
      <c r="I383" s="77">
        <f>'Input-inköpta varor o tjänster'!N392</f>
        <v>0</v>
      </c>
      <c r="J383" s="77" t="str">
        <f>'Input-inköpta varor o tjänster'!O392</f>
        <v>kg CO2e/SEK</v>
      </c>
      <c r="K383" s="77">
        <f>'Input-inköpta varor o tjänster'!P392</f>
        <v>0</v>
      </c>
      <c r="L383" s="77">
        <f>'Input-inköpta varor o tjänster'!Q392</f>
        <v>0</v>
      </c>
      <c r="M383" s="78">
        <f>'Input-inköpta varor o tjänster'!R392</f>
        <v>5.3580579380120069E-3</v>
      </c>
      <c r="N383" s="78" t="str">
        <f>IF(ISNUMBER('Input-inköpta varor o tjänster'!S392),'Input-inköpta varor o tjänster'!S392,"-")</f>
        <v>-</v>
      </c>
      <c r="O383" s="78" t="str">
        <f>IF(ISNUMBER('Input-inköpta varor o tjänster'!T392),'Input-inköpta varor o tjänster'!T392,"-")</f>
        <v>-</v>
      </c>
      <c r="P383" s="78" t="str">
        <f>IF(ISNUMBER('Input-inköpta varor o tjänster'!U392),'Input-inköpta varor o tjänster'!U392,"-")</f>
        <v>-</v>
      </c>
      <c r="Q383" s="60" t="str">
        <f t="shared" si="52"/>
        <v>-</v>
      </c>
      <c r="R383" s="60" t="str">
        <f t="shared" si="52"/>
        <v>-</v>
      </c>
      <c r="S383" s="61" t="str">
        <f t="shared" si="52"/>
        <v>-</v>
      </c>
      <c r="T383" s="72" t="str">
        <f t="shared" si="51"/>
        <v>-</v>
      </c>
      <c r="U383" s="72" t="str">
        <f t="shared" si="51"/>
        <v>-</v>
      </c>
      <c r="V383" s="72" t="str">
        <f t="shared" si="51"/>
        <v>-</v>
      </c>
      <c r="W383" s="72">
        <f t="shared" si="56"/>
        <v>0</v>
      </c>
      <c r="X383" s="72" t="str">
        <f t="shared" si="53"/>
        <v>-</v>
      </c>
      <c r="Y383" s="72" t="str">
        <f t="shared" si="54"/>
        <v>-</v>
      </c>
      <c r="Z383" s="72" t="str">
        <f t="shared" si="55"/>
        <v>-</v>
      </c>
      <c r="AA383" s="72">
        <f t="shared" si="57"/>
        <v>0</v>
      </c>
      <c r="AB383" s="60" t="str">
        <f>IFERROR(INDEX('Listor_utökad spend'!D:D,MATCH(VALUE('Input-inköpta varor o tjänster'!E392),'Listor_utökad spend'!E:E,0)),0)</f>
        <v>9 Vård- och tandvårdsrelaterade tjänster</v>
      </c>
      <c r="AC383" s="60" t="str">
        <f>IFERROR(INDEX('Listor_utökad spend'!F:F,MATCH(('Input-inköpta varor o tjänster'!F392),'Listor_utökad spend'!G:G,0)),AB383)</f>
        <v>9.5 Kirurgiska specialiteter</v>
      </c>
      <c r="AD383" s="60" t="str">
        <f>IFERROR(INDEX('Listor_utökad spend'!H:H,MATCH(('Input-inköpta varor o tjänster'!G392),'Listor_utökad spend'!I:I,0)),AC383)</f>
        <v>9.5.11. Ögonsjukdomar</v>
      </c>
      <c r="AE383" s="62"/>
      <c r="AF383"/>
    </row>
    <row r="384" spans="1:32" s="63" customFormat="1" ht="15.5" thickTop="1" thickBot="1">
      <c r="A384" t="str">
        <f t="shared" si="58"/>
        <v>InköpAvVarorInköptaprodukterochtjänster-utökadberäkning9.6Laboratoriemedicinskaspecialiteter</v>
      </c>
      <c r="B384" t="s">
        <v>12</v>
      </c>
      <c r="C384" t="str">
        <f>'Input-inköpta varor o tjänster'!$J$11</f>
        <v>Inköpta produkter och tjänster - utökad beräkning</v>
      </c>
      <c r="D384" t="str">
        <f>'Input-inköpta varor o tjänster'!J393</f>
        <v>9.6 Laboratoriemedicinska specialiteter</v>
      </c>
      <c r="E384" t="s">
        <v>516</v>
      </c>
      <c r="F384" s="77">
        <f>'Input-inköpta varor o tjänster'!K393</f>
        <v>0</v>
      </c>
      <c r="G384" s="77">
        <f>'Input-inköpta varor o tjänster'!L393</f>
        <v>0</v>
      </c>
      <c r="H384" s="77">
        <f>'Input-inköpta varor o tjänster'!M393</f>
        <v>0</v>
      </c>
      <c r="I384" s="77">
        <f>'Input-inköpta varor o tjänster'!N393</f>
        <v>0</v>
      </c>
      <c r="J384" s="77" t="str">
        <f>'Input-inköpta varor o tjänster'!O393</f>
        <v>kg CO2e/SEK</v>
      </c>
      <c r="K384" s="77">
        <f>'Input-inköpta varor o tjänster'!P393</f>
        <v>0</v>
      </c>
      <c r="L384" s="77">
        <f>'Input-inköpta varor o tjänster'!Q393</f>
        <v>0</v>
      </c>
      <c r="M384" s="78">
        <f>'Input-inköpta varor o tjänster'!R393</f>
        <v>5.3580579380120069E-3</v>
      </c>
      <c r="N384" s="78" t="str">
        <f>IF(ISNUMBER('Input-inköpta varor o tjänster'!S393),'Input-inköpta varor o tjänster'!S393,"-")</f>
        <v>-</v>
      </c>
      <c r="O384" s="78" t="str">
        <f>IF(ISNUMBER('Input-inköpta varor o tjänster'!T393),'Input-inköpta varor o tjänster'!T393,"-")</f>
        <v>-</v>
      </c>
      <c r="P384" s="78" t="str">
        <f>IF(ISNUMBER('Input-inköpta varor o tjänster'!U393),'Input-inköpta varor o tjänster'!U393,"-")</f>
        <v>-</v>
      </c>
      <c r="Q384" s="60" t="str">
        <f t="shared" si="52"/>
        <v>-</v>
      </c>
      <c r="R384" s="60" t="str">
        <f t="shared" si="52"/>
        <v>-</v>
      </c>
      <c r="S384" s="61" t="str">
        <f t="shared" si="52"/>
        <v>-</v>
      </c>
      <c r="T384" s="72" t="str">
        <f t="shared" si="51"/>
        <v>-</v>
      </c>
      <c r="U384" s="72" t="str">
        <f t="shared" si="51"/>
        <v>-</v>
      </c>
      <c r="V384" s="72" t="str">
        <f t="shared" si="51"/>
        <v>-</v>
      </c>
      <c r="W384" s="72">
        <f t="shared" si="56"/>
        <v>0</v>
      </c>
      <c r="X384" s="72" t="str">
        <f t="shared" si="53"/>
        <v>-</v>
      </c>
      <c r="Y384" s="72" t="str">
        <f t="shared" si="54"/>
        <v>-</v>
      </c>
      <c r="Z384" s="72" t="str">
        <f t="shared" si="55"/>
        <v>-</v>
      </c>
      <c r="AA384" s="72">
        <f t="shared" si="57"/>
        <v>0</v>
      </c>
      <c r="AB384" s="60" t="str">
        <f>IFERROR(INDEX('Listor_utökad spend'!D:D,MATCH(VALUE('Input-inköpta varor o tjänster'!E393),'Listor_utökad spend'!E:E,0)),0)</f>
        <v>9 Vård- och tandvårdsrelaterade tjänster</v>
      </c>
      <c r="AC384" s="60" t="str">
        <f>IFERROR(INDEX('Listor_utökad spend'!F:F,MATCH(('Input-inköpta varor o tjänster'!F393),'Listor_utökad spend'!G:G,0)),AB384)</f>
        <v>9.6 Laboratoriemedicinska specialiteter</v>
      </c>
      <c r="AD384" s="60" t="str">
        <f>IFERROR(INDEX('Listor_utökad spend'!H:H,MATCH(('Input-inköpta varor o tjänster'!G393),'Listor_utökad spend'!I:I,0)),AC384)</f>
        <v>9.6 Laboratoriemedicinska specialiteter</v>
      </c>
      <c r="AE384" s="62"/>
      <c r="AF384"/>
    </row>
    <row r="385" spans="1:32" s="63" customFormat="1" ht="15.5" thickTop="1" thickBot="1">
      <c r="A385" t="str">
        <f t="shared" si="58"/>
        <v>InköpAvVarorInköptaprodukterochtjänster-utökadberäkning9.6.1Kliniskimmunologiochtransfusionsmedicin</v>
      </c>
      <c r="B385" t="s">
        <v>12</v>
      </c>
      <c r="C385" t="str">
        <f>'Input-inköpta varor o tjänster'!$J$11</f>
        <v>Inköpta produkter och tjänster - utökad beräkning</v>
      </c>
      <c r="D385" t="str">
        <f>'Input-inköpta varor o tjänster'!J394</f>
        <v>9.6.1 Klinisk immunologi och transfusionsmedicin</v>
      </c>
      <c r="E385" t="s">
        <v>516</v>
      </c>
      <c r="F385" s="77">
        <f>'Input-inköpta varor o tjänster'!K394</f>
        <v>0</v>
      </c>
      <c r="G385" s="77">
        <f>'Input-inköpta varor o tjänster'!L394</f>
        <v>0</v>
      </c>
      <c r="H385" s="77">
        <f>'Input-inköpta varor o tjänster'!M394</f>
        <v>0</v>
      </c>
      <c r="I385" s="77">
        <f>'Input-inköpta varor o tjänster'!N394</f>
        <v>0</v>
      </c>
      <c r="J385" s="77" t="str">
        <f>'Input-inköpta varor o tjänster'!O394</f>
        <v>kg CO2e/SEK</v>
      </c>
      <c r="K385" s="77">
        <f>'Input-inköpta varor o tjänster'!P394</f>
        <v>0</v>
      </c>
      <c r="L385" s="77">
        <f>'Input-inköpta varor o tjänster'!Q394</f>
        <v>0</v>
      </c>
      <c r="M385" s="78">
        <f>'Input-inköpta varor o tjänster'!R394</f>
        <v>5.3580579380120069E-3</v>
      </c>
      <c r="N385" s="78" t="str">
        <f>IF(ISNUMBER('Input-inköpta varor o tjänster'!S394),'Input-inköpta varor o tjänster'!S394,"-")</f>
        <v>-</v>
      </c>
      <c r="O385" s="78" t="str">
        <f>IF(ISNUMBER('Input-inköpta varor o tjänster'!T394),'Input-inköpta varor o tjänster'!T394,"-")</f>
        <v>-</v>
      </c>
      <c r="P385" s="78" t="str">
        <f>IF(ISNUMBER('Input-inköpta varor o tjänster'!U394),'Input-inköpta varor o tjänster'!U394,"-")</f>
        <v>-</v>
      </c>
      <c r="Q385" s="60" t="str">
        <f t="shared" si="52"/>
        <v>-</v>
      </c>
      <c r="R385" s="60" t="str">
        <f t="shared" si="52"/>
        <v>-</v>
      </c>
      <c r="S385" s="61" t="str">
        <f t="shared" si="52"/>
        <v>-</v>
      </c>
      <c r="T385" s="72" t="str">
        <f t="shared" si="51"/>
        <v>-</v>
      </c>
      <c r="U385" s="72" t="str">
        <f t="shared" si="51"/>
        <v>-</v>
      </c>
      <c r="V385" s="72" t="str">
        <f t="shared" si="51"/>
        <v>-</v>
      </c>
      <c r="W385" s="72">
        <f t="shared" si="56"/>
        <v>0</v>
      </c>
      <c r="X385" s="72" t="str">
        <f t="shared" si="53"/>
        <v>-</v>
      </c>
      <c r="Y385" s="72" t="str">
        <f t="shared" si="54"/>
        <v>-</v>
      </c>
      <c r="Z385" s="72" t="str">
        <f t="shared" si="55"/>
        <v>-</v>
      </c>
      <c r="AA385" s="72">
        <f t="shared" si="57"/>
        <v>0</v>
      </c>
      <c r="AB385" s="60" t="str">
        <f>IFERROR(INDEX('Listor_utökad spend'!D:D,MATCH(VALUE('Input-inköpta varor o tjänster'!E394),'Listor_utökad spend'!E:E,0)),0)</f>
        <v>9 Vård- och tandvårdsrelaterade tjänster</v>
      </c>
      <c r="AC385" s="60" t="str">
        <f>IFERROR(INDEX('Listor_utökad spend'!F:F,MATCH(('Input-inköpta varor o tjänster'!F394),'Listor_utökad spend'!G:G,0)),AB385)</f>
        <v>9.6 Laboratoriemedicinska specialiteter</v>
      </c>
      <c r="AD385" s="60" t="str">
        <f>IFERROR(INDEX('Listor_utökad spend'!H:H,MATCH(('Input-inköpta varor o tjänster'!G394),'Listor_utökad spend'!I:I,0)),AC385)</f>
        <v>9.6.1. Klinisk immunologi och transfusionsmedicin</v>
      </c>
      <c r="AE385" s="62"/>
      <c r="AF385"/>
    </row>
    <row r="386" spans="1:32" s="63" customFormat="1" ht="15.5" thickTop="1" thickBot="1">
      <c r="A386" t="str">
        <f t="shared" si="58"/>
        <v>InköpAvVarorInköptaprodukterochtjänster-utökadberäkning9.6.2Kliniskkemi</v>
      </c>
      <c r="B386" t="s">
        <v>12</v>
      </c>
      <c r="C386" t="str">
        <f>'Input-inköpta varor o tjänster'!$J$11</f>
        <v>Inköpta produkter och tjänster - utökad beräkning</v>
      </c>
      <c r="D386" t="str">
        <f>'Input-inköpta varor o tjänster'!J395</f>
        <v>9.6.2 Klinisk kemi</v>
      </c>
      <c r="E386" t="s">
        <v>516</v>
      </c>
      <c r="F386" s="77">
        <f>'Input-inköpta varor o tjänster'!K395</f>
        <v>0</v>
      </c>
      <c r="G386" s="77">
        <f>'Input-inköpta varor o tjänster'!L395</f>
        <v>0</v>
      </c>
      <c r="H386" s="77">
        <f>'Input-inköpta varor o tjänster'!M395</f>
        <v>0</v>
      </c>
      <c r="I386" s="77">
        <f>'Input-inköpta varor o tjänster'!N395</f>
        <v>0</v>
      </c>
      <c r="J386" s="77" t="str">
        <f>'Input-inköpta varor o tjänster'!O395</f>
        <v>kg CO2e/SEK</v>
      </c>
      <c r="K386" s="77">
        <f>'Input-inköpta varor o tjänster'!P395</f>
        <v>0</v>
      </c>
      <c r="L386" s="77">
        <f>'Input-inköpta varor o tjänster'!Q395</f>
        <v>0</v>
      </c>
      <c r="M386" s="78">
        <f>'Input-inköpta varor o tjänster'!R395</f>
        <v>5.3580579380120069E-3</v>
      </c>
      <c r="N386" s="78" t="str">
        <f>IF(ISNUMBER('Input-inköpta varor o tjänster'!S395),'Input-inköpta varor o tjänster'!S395,"-")</f>
        <v>-</v>
      </c>
      <c r="O386" s="78" t="str">
        <f>IF(ISNUMBER('Input-inköpta varor o tjänster'!T395),'Input-inköpta varor o tjänster'!T395,"-")</f>
        <v>-</v>
      </c>
      <c r="P386" s="78" t="str">
        <f>IF(ISNUMBER('Input-inköpta varor o tjänster'!U395),'Input-inköpta varor o tjänster'!U395,"-")</f>
        <v>-</v>
      </c>
      <c r="Q386" s="60" t="str">
        <f t="shared" si="52"/>
        <v>-</v>
      </c>
      <c r="R386" s="60" t="str">
        <f t="shared" si="52"/>
        <v>-</v>
      </c>
      <c r="S386" s="61" t="str">
        <f t="shared" si="52"/>
        <v>-</v>
      </c>
      <c r="T386" s="72" t="str">
        <f t="shared" si="51"/>
        <v>-</v>
      </c>
      <c r="U386" s="72" t="str">
        <f t="shared" si="51"/>
        <v>-</v>
      </c>
      <c r="V386" s="72" t="str">
        <f t="shared" si="51"/>
        <v>-</v>
      </c>
      <c r="W386" s="72">
        <f t="shared" si="56"/>
        <v>0</v>
      </c>
      <c r="X386" s="72" t="str">
        <f t="shared" si="53"/>
        <v>-</v>
      </c>
      <c r="Y386" s="72" t="str">
        <f t="shared" si="54"/>
        <v>-</v>
      </c>
      <c r="Z386" s="72" t="str">
        <f t="shared" si="55"/>
        <v>-</v>
      </c>
      <c r="AA386" s="72">
        <f t="shared" si="57"/>
        <v>0</v>
      </c>
      <c r="AB386" s="60" t="str">
        <f>IFERROR(INDEX('Listor_utökad spend'!D:D,MATCH(VALUE('Input-inköpta varor o tjänster'!E395),'Listor_utökad spend'!E:E,0)),0)</f>
        <v>9 Vård- och tandvårdsrelaterade tjänster</v>
      </c>
      <c r="AC386" s="60" t="str">
        <f>IFERROR(INDEX('Listor_utökad spend'!F:F,MATCH(('Input-inköpta varor o tjänster'!F395),'Listor_utökad spend'!G:G,0)),AB386)</f>
        <v>9.6 Laboratoriemedicinska specialiteter</v>
      </c>
      <c r="AD386" s="60" t="str">
        <f>IFERROR(INDEX('Listor_utökad spend'!H:H,MATCH(('Input-inköpta varor o tjänster'!G395),'Listor_utökad spend'!I:I,0)),AC386)</f>
        <v>9.6.2. Klinisk kemi</v>
      </c>
      <c r="AE386" s="62"/>
      <c r="AF386"/>
    </row>
    <row r="387" spans="1:32" s="63" customFormat="1" ht="15.5" thickTop="1" thickBot="1">
      <c r="A387" t="str">
        <f t="shared" si="58"/>
        <v>InköpAvVarorInköptaprodukterochtjänster-utökadberäkning9.6.3Kliniskmikrobiologi</v>
      </c>
      <c r="B387" t="s">
        <v>12</v>
      </c>
      <c r="C387" t="str">
        <f>'Input-inköpta varor o tjänster'!$J$11</f>
        <v>Inköpta produkter och tjänster - utökad beräkning</v>
      </c>
      <c r="D387" t="str">
        <f>'Input-inköpta varor o tjänster'!J396</f>
        <v>9.6.3 Klinisk mikrobiologi</v>
      </c>
      <c r="E387" t="s">
        <v>516</v>
      </c>
      <c r="F387" s="77">
        <f>'Input-inköpta varor o tjänster'!K396</f>
        <v>0</v>
      </c>
      <c r="G387" s="77">
        <f>'Input-inköpta varor o tjänster'!L396</f>
        <v>0</v>
      </c>
      <c r="H387" s="77">
        <f>'Input-inköpta varor o tjänster'!M396</f>
        <v>0</v>
      </c>
      <c r="I387" s="77">
        <f>'Input-inköpta varor o tjänster'!N396</f>
        <v>0</v>
      </c>
      <c r="J387" s="77" t="str">
        <f>'Input-inköpta varor o tjänster'!O396</f>
        <v>kg CO2e/SEK</v>
      </c>
      <c r="K387" s="77">
        <f>'Input-inköpta varor o tjänster'!P396</f>
        <v>0</v>
      </c>
      <c r="L387" s="77">
        <f>'Input-inköpta varor o tjänster'!Q396</f>
        <v>0</v>
      </c>
      <c r="M387" s="78">
        <f>'Input-inköpta varor o tjänster'!R396</f>
        <v>5.3580579380120069E-3</v>
      </c>
      <c r="N387" s="78" t="str">
        <f>IF(ISNUMBER('Input-inköpta varor o tjänster'!S396),'Input-inköpta varor o tjänster'!S396,"-")</f>
        <v>-</v>
      </c>
      <c r="O387" s="78" t="str">
        <f>IF(ISNUMBER('Input-inköpta varor o tjänster'!T396),'Input-inköpta varor o tjänster'!T396,"-")</f>
        <v>-</v>
      </c>
      <c r="P387" s="78" t="str">
        <f>IF(ISNUMBER('Input-inköpta varor o tjänster'!U396),'Input-inköpta varor o tjänster'!U396,"-")</f>
        <v>-</v>
      </c>
      <c r="Q387" s="60" t="str">
        <f t="shared" si="52"/>
        <v>-</v>
      </c>
      <c r="R387" s="60" t="str">
        <f t="shared" si="52"/>
        <v>-</v>
      </c>
      <c r="S387" s="61" t="str">
        <f t="shared" si="52"/>
        <v>-</v>
      </c>
      <c r="T387" s="72" t="str">
        <f t="shared" ref="T387:V450" si="59">IFERROR($F387*Q387,"-")</f>
        <v>-</v>
      </c>
      <c r="U387" s="72" t="str">
        <f t="shared" si="59"/>
        <v>-</v>
      </c>
      <c r="V387" s="72" t="str">
        <f t="shared" si="59"/>
        <v>-</v>
      </c>
      <c r="W387" s="72">
        <f t="shared" si="56"/>
        <v>0</v>
      </c>
      <c r="X387" s="72" t="str">
        <f t="shared" si="53"/>
        <v>-</v>
      </c>
      <c r="Y387" s="72" t="str">
        <f t="shared" si="54"/>
        <v>-</v>
      </c>
      <c r="Z387" s="72" t="str">
        <f t="shared" si="55"/>
        <v>-</v>
      </c>
      <c r="AA387" s="72">
        <f t="shared" si="57"/>
        <v>0</v>
      </c>
      <c r="AB387" s="60" t="str">
        <f>IFERROR(INDEX('Listor_utökad spend'!D:D,MATCH(VALUE('Input-inköpta varor o tjänster'!E396),'Listor_utökad spend'!E:E,0)),0)</f>
        <v>9 Vård- och tandvårdsrelaterade tjänster</v>
      </c>
      <c r="AC387" s="60" t="str">
        <f>IFERROR(INDEX('Listor_utökad spend'!F:F,MATCH(('Input-inköpta varor o tjänster'!F396),'Listor_utökad spend'!G:G,0)),AB387)</f>
        <v>9.6 Laboratoriemedicinska specialiteter</v>
      </c>
      <c r="AD387" s="60" t="str">
        <f>IFERROR(INDEX('Listor_utökad spend'!H:H,MATCH(('Input-inköpta varor o tjänster'!G396),'Listor_utökad spend'!I:I,0)),AC387)</f>
        <v>9.6.3. Klinisk mikrobiologi</v>
      </c>
      <c r="AE387" s="62"/>
      <c r="AF387"/>
    </row>
    <row r="388" spans="1:32" s="63" customFormat="1" ht="15.5" thickTop="1" thickBot="1">
      <c r="A388" t="str">
        <f t="shared" si="58"/>
        <v>InköpAvVarorInköptaprodukterochtjänster-utökadberäkning9.6.4Kliniskpatologi</v>
      </c>
      <c r="B388" t="s">
        <v>12</v>
      </c>
      <c r="C388" t="str">
        <f>'Input-inköpta varor o tjänster'!$J$11</f>
        <v>Inköpta produkter och tjänster - utökad beräkning</v>
      </c>
      <c r="D388" t="str">
        <f>'Input-inköpta varor o tjänster'!J397</f>
        <v>9.6.4 Klinisk patologi</v>
      </c>
      <c r="E388" t="s">
        <v>516</v>
      </c>
      <c r="F388" s="77">
        <f>'Input-inköpta varor o tjänster'!K397</f>
        <v>0</v>
      </c>
      <c r="G388" s="77">
        <f>'Input-inköpta varor o tjänster'!L397</f>
        <v>0</v>
      </c>
      <c r="H388" s="77">
        <f>'Input-inköpta varor o tjänster'!M397</f>
        <v>0</v>
      </c>
      <c r="I388" s="77">
        <f>'Input-inköpta varor o tjänster'!N397</f>
        <v>0</v>
      </c>
      <c r="J388" s="77" t="str">
        <f>'Input-inköpta varor o tjänster'!O397</f>
        <v>kg CO2e/SEK</v>
      </c>
      <c r="K388" s="77">
        <f>'Input-inköpta varor o tjänster'!P397</f>
        <v>0</v>
      </c>
      <c r="L388" s="77">
        <f>'Input-inköpta varor o tjänster'!Q397</f>
        <v>0</v>
      </c>
      <c r="M388" s="78">
        <f>'Input-inköpta varor o tjänster'!R397</f>
        <v>5.3580579380120069E-3</v>
      </c>
      <c r="N388" s="78" t="str">
        <f>IF(ISNUMBER('Input-inköpta varor o tjänster'!S397),'Input-inköpta varor o tjänster'!S397,"-")</f>
        <v>-</v>
      </c>
      <c r="O388" s="78" t="str">
        <f>IF(ISNUMBER('Input-inköpta varor o tjänster'!T397),'Input-inköpta varor o tjänster'!T397,"-")</f>
        <v>-</v>
      </c>
      <c r="P388" s="78" t="str">
        <f>IF(ISNUMBER('Input-inköpta varor o tjänster'!U397),'Input-inköpta varor o tjänster'!U397,"-")</f>
        <v>-</v>
      </c>
      <c r="Q388" s="60" t="str">
        <f t="shared" si="52"/>
        <v>-</v>
      </c>
      <c r="R388" s="60" t="str">
        <f t="shared" si="52"/>
        <v>-</v>
      </c>
      <c r="S388" s="61" t="str">
        <f t="shared" si="52"/>
        <v>-</v>
      </c>
      <c r="T388" s="72" t="str">
        <f t="shared" si="59"/>
        <v>-</v>
      </c>
      <c r="U388" s="72" t="str">
        <f t="shared" si="59"/>
        <v>-</v>
      </c>
      <c r="V388" s="72" t="str">
        <f t="shared" si="59"/>
        <v>-</v>
      </c>
      <c r="W388" s="72">
        <f t="shared" si="56"/>
        <v>0</v>
      </c>
      <c r="X388" s="72" t="str">
        <f t="shared" si="53"/>
        <v>-</v>
      </c>
      <c r="Y388" s="72" t="str">
        <f t="shared" si="54"/>
        <v>-</v>
      </c>
      <c r="Z388" s="72" t="str">
        <f t="shared" si="55"/>
        <v>-</v>
      </c>
      <c r="AA388" s="72">
        <f t="shared" si="57"/>
        <v>0</v>
      </c>
      <c r="AB388" s="60" t="str">
        <f>IFERROR(INDEX('Listor_utökad spend'!D:D,MATCH(VALUE('Input-inköpta varor o tjänster'!E397),'Listor_utökad spend'!E:E,0)),0)</f>
        <v>9 Vård- och tandvårdsrelaterade tjänster</v>
      </c>
      <c r="AC388" s="60" t="str">
        <f>IFERROR(INDEX('Listor_utökad spend'!F:F,MATCH(('Input-inköpta varor o tjänster'!F397),'Listor_utökad spend'!G:G,0)),AB388)</f>
        <v>9.6 Laboratoriemedicinska specialiteter</v>
      </c>
      <c r="AD388" s="60" t="str">
        <f>IFERROR(INDEX('Listor_utökad spend'!H:H,MATCH(('Input-inköpta varor o tjänster'!G397),'Listor_utökad spend'!I:I,0)),AC388)</f>
        <v>9.6.4. Klinisk patologi</v>
      </c>
      <c r="AE388" s="62"/>
      <c r="AF388"/>
    </row>
    <row r="389" spans="1:32" s="63" customFormat="1" ht="15.5" thickTop="1" thickBot="1">
      <c r="A389" t="str">
        <f t="shared" si="58"/>
        <v>InköpAvVarorInköptaprodukterochtjänster-utökadberäkning9.6.5Kliniskgenetik</v>
      </c>
      <c r="B389" t="s">
        <v>12</v>
      </c>
      <c r="C389" t="str">
        <f>'Input-inköpta varor o tjänster'!$J$11</f>
        <v>Inköpta produkter och tjänster - utökad beräkning</v>
      </c>
      <c r="D389" t="str">
        <f>'Input-inköpta varor o tjänster'!J398</f>
        <v>9.6.5 Klinisk genetik</v>
      </c>
      <c r="E389" t="s">
        <v>516</v>
      </c>
      <c r="F389" s="77">
        <f>'Input-inköpta varor o tjänster'!K398</f>
        <v>0</v>
      </c>
      <c r="G389" s="77">
        <f>'Input-inköpta varor o tjänster'!L398</f>
        <v>0</v>
      </c>
      <c r="H389" s="77">
        <f>'Input-inköpta varor o tjänster'!M398</f>
        <v>0</v>
      </c>
      <c r="I389" s="77">
        <f>'Input-inköpta varor o tjänster'!N398</f>
        <v>0</v>
      </c>
      <c r="J389" s="77" t="str">
        <f>'Input-inköpta varor o tjänster'!O398</f>
        <v>kg CO2e/SEK</v>
      </c>
      <c r="K389" s="77">
        <f>'Input-inköpta varor o tjänster'!P398</f>
        <v>0</v>
      </c>
      <c r="L389" s="77">
        <f>'Input-inköpta varor o tjänster'!Q398</f>
        <v>0</v>
      </c>
      <c r="M389" s="78">
        <f>'Input-inköpta varor o tjänster'!R398</f>
        <v>5.3580579380120069E-3</v>
      </c>
      <c r="N389" s="78" t="str">
        <f>IF(ISNUMBER('Input-inköpta varor o tjänster'!S398),'Input-inköpta varor o tjänster'!S398,"-")</f>
        <v>-</v>
      </c>
      <c r="O389" s="78" t="str">
        <f>IF(ISNUMBER('Input-inköpta varor o tjänster'!T398),'Input-inköpta varor o tjänster'!T398,"-")</f>
        <v>-</v>
      </c>
      <c r="P389" s="78" t="str">
        <f>IF(ISNUMBER('Input-inköpta varor o tjänster'!U398),'Input-inköpta varor o tjänster'!U398,"-")</f>
        <v>-</v>
      </c>
      <c r="Q389" s="60" t="str">
        <f t="shared" ref="Q389:S452" si="60">IF(OR($F389=0,$F389="Ja",$F389="Ej relevant/Har inget att rapportera",$F389="Nej"),"-",IF(ISNUMBER(N389),N389,K389))</f>
        <v>-</v>
      </c>
      <c r="R389" s="60" t="str">
        <f t="shared" si="60"/>
        <v>-</v>
      </c>
      <c r="S389" s="61" t="str">
        <f t="shared" si="60"/>
        <v>-</v>
      </c>
      <c r="T389" s="72" t="str">
        <f t="shared" si="59"/>
        <v>-</v>
      </c>
      <c r="U389" s="72" t="str">
        <f t="shared" si="59"/>
        <v>-</v>
      </c>
      <c r="V389" s="72" t="str">
        <f t="shared" si="59"/>
        <v>-</v>
      </c>
      <c r="W389" s="72">
        <f t="shared" si="56"/>
        <v>0</v>
      </c>
      <c r="X389" s="72" t="str">
        <f t="shared" ref="X389:X452" si="61">IFERROR($F389*Q389/10^3,"-")</f>
        <v>-</v>
      </c>
      <c r="Y389" s="72" t="str">
        <f t="shared" ref="Y389:Y452" si="62">IFERROR($F389*R389/10^3,"-")</f>
        <v>-</v>
      </c>
      <c r="Z389" s="72" t="str">
        <f t="shared" ref="Z389:Z452" si="63">IFERROR($F389*S389/10^3,"-")</f>
        <v>-</v>
      </c>
      <c r="AA389" s="72">
        <f t="shared" si="57"/>
        <v>0</v>
      </c>
      <c r="AB389" s="60" t="str">
        <f>IFERROR(INDEX('Listor_utökad spend'!D:D,MATCH(VALUE('Input-inköpta varor o tjänster'!E398),'Listor_utökad spend'!E:E,0)),0)</f>
        <v>9 Vård- och tandvårdsrelaterade tjänster</v>
      </c>
      <c r="AC389" s="60" t="str">
        <f>IFERROR(INDEX('Listor_utökad spend'!F:F,MATCH(('Input-inköpta varor o tjänster'!F398),'Listor_utökad spend'!G:G,0)),AB389)</f>
        <v>9.6 Laboratoriemedicinska specialiteter</v>
      </c>
      <c r="AD389" s="60" t="str">
        <f>IFERROR(INDEX('Listor_utökad spend'!H:H,MATCH(('Input-inköpta varor o tjänster'!G398),'Listor_utökad spend'!I:I,0)),AC389)</f>
        <v>9.6.5. Klinisk genetik</v>
      </c>
      <c r="AE389" s="62"/>
      <c r="AF389"/>
    </row>
    <row r="390" spans="1:32" s="63" customFormat="1" ht="15.5" thickTop="1" thickBot="1">
      <c r="A390" t="str">
        <f t="shared" si="58"/>
        <v>InköpAvVarorInköptaprodukterochtjänster-utökadberäkning9.7Neurologiskaspecialiteter</v>
      </c>
      <c r="B390" t="s">
        <v>12</v>
      </c>
      <c r="C390" t="str">
        <f>'Input-inköpta varor o tjänster'!$J$11</f>
        <v>Inköpta produkter och tjänster - utökad beräkning</v>
      </c>
      <c r="D390" t="str">
        <f>'Input-inköpta varor o tjänster'!J399</f>
        <v>9.7 Neurologiska specialiteter</v>
      </c>
      <c r="E390" t="s">
        <v>516</v>
      </c>
      <c r="F390" s="77">
        <f>'Input-inköpta varor o tjänster'!K399</f>
        <v>0</v>
      </c>
      <c r="G390" s="77">
        <f>'Input-inköpta varor o tjänster'!L399</f>
        <v>0</v>
      </c>
      <c r="H390" s="77">
        <f>'Input-inköpta varor o tjänster'!M399</f>
        <v>0</v>
      </c>
      <c r="I390" s="77">
        <f>'Input-inköpta varor o tjänster'!N399</f>
        <v>0</v>
      </c>
      <c r="J390" s="77" t="str">
        <f>'Input-inköpta varor o tjänster'!O399</f>
        <v>kg CO2e/SEK</v>
      </c>
      <c r="K390" s="77">
        <f>'Input-inköpta varor o tjänster'!P399</f>
        <v>0</v>
      </c>
      <c r="L390" s="77">
        <f>'Input-inköpta varor o tjänster'!Q399</f>
        <v>0</v>
      </c>
      <c r="M390" s="78">
        <f>'Input-inköpta varor o tjänster'!R399</f>
        <v>5.3580579380120069E-3</v>
      </c>
      <c r="N390" s="78" t="str">
        <f>IF(ISNUMBER('Input-inköpta varor o tjänster'!S399),'Input-inköpta varor o tjänster'!S399,"-")</f>
        <v>-</v>
      </c>
      <c r="O390" s="78" t="str">
        <f>IF(ISNUMBER('Input-inköpta varor o tjänster'!T399),'Input-inköpta varor o tjänster'!T399,"-")</f>
        <v>-</v>
      </c>
      <c r="P390" s="78" t="str">
        <f>IF(ISNUMBER('Input-inköpta varor o tjänster'!U399),'Input-inköpta varor o tjänster'!U399,"-")</f>
        <v>-</v>
      </c>
      <c r="Q390" s="60" t="str">
        <f t="shared" si="60"/>
        <v>-</v>
      </c>
      <c r="R390" s="60" t="str">
        <f t="shared" si="60"/>
        <v>-</v>
      </c>
      <c r="S390" s="61" t="str">
        <f t="shared" si="60"/>
        <v>-</v>
      </c>
      <c r="T390" s="72" t="str">
        <f t="shared" si="59"/>
        <v>-</v>
      </c>
      <c r="U390" s="72" t="str">
        <f t="shared" si="59"/>
        <v>-</v>
      </c>
      <c r="V390" s="72" t="str">
        <f t="shared" si="59"/>
        <v>-</v>
      </c>
      <c r="W390" s="72">
        <f t="shared" si="56"/>
        <v>0</v>
      </c>
      <c r="X390" s="72" t="str">
        <f t="shared" si="61"/>
        <v>-</v>
      </c>
      <c r="Y390" s="72" t="str">
        <f t="shared" si="62"/>
        <v>-</v>
      </c>
      <c r="Z390" s="72" t="str">
        <f t="shared" si="63"/>
        <v>-</v>
      </c>
      <c r="AA390" s="72">
        <f t="shared" si="57"/>
        <v>0</v>
      </c>
      <c r="AB390" s="60" t="str">
        <f>IFERROR(INDEX('Listor_utökad spend'!D:D,MATCH(VALUE('Input-inköpta varor o tjänster'!E399),'Listor_utökad spend'!E:E,0)),0)</f>
        <v>9 Vård- och tandvårdsrelaterade tjänster</v>
      </c>
      <c r="AC390" s="60" t="str">
        <f>IFERROR(INDEX('Listor_utökad spend'!F:F,MATCH(('Input-inköpta varor o tjänster'!F399),'Listor_utökad spend'!G:G,0)),AB390)</f>
        <v>9.7 Neurologiska specialiteter</v>
      </c>
      <c r="AD390" s="60" t="str">
        <f>IFERROR(INDEX('Listor_utökad spend'!H:H,MATCH(('Input-inköpta varor o tjänster'!G399),'Listor_utökad spend'!I:I,0)),AC390)</f>
        <v>9.7 Neurologiska specialiteter</v>
      </c>
      <c r="AE390" s="62"/>
      <c r="AF390"/>
    </row>
    <row r="391" spans="1:32" s="63" customFormat="1" ht="15.5" thickTop="1" thickBot="1">
      <c r="A391" t="str">
        <f t="shared" si="58"/>
        <v>InköpAvVarorInköptaprodukterochtjänster-utökadberäkning9.7.1Kliniskneurofysiologi</v>
      </c>
      <c r="B391" t="s">
        <v>12</v>
      </c>
      <c r="C391" t="str">
        <f>'Input-inköpta varor o tjänster'!$J$11</f>
        <v>Inköpta produkter och tjänster - utökad beräkning</v>
      </c>
      <c r="D391" t="str">
        <f>'Input-inköpta varor o tjänster'!J400</f>
        <v>9.7.1 Klinisk neurofysiologi</v>
      </c>
      <c r="E391" t="s">
        <v>516</v>
      </c>
      <c r="F391" s="77">
        <f>'Input-inköpta varor o tjänster'!K400</f>
        <v>0</v>
      </c>
      <c r="G391" s="77">
        <f>'Input-inköpta varor o tjänster'!L400</f>
        <v>0</v>
      </c>
      <c r="H391" s="77">
        <f>'Input-inköpta varor o tjänster'!M400</f>
        <v>0</v>
      </c>
      <c r="I391" s="77">
        <f>'Input-inköpta varor o tjänster'!N400</f>
        <v>0</v>
      </c>
      <c r="J391" s="77" t="str">
        <f>'Input-inköpta varor o tjänster'!O400</f>
        <v>kg CO2e/SEK</v>
      </c>
      <c r="K391" s="77">
        <f>'Input-inköpta varor o tjänster'!P400</f>
        <v>0</v>
      </c>
      <c r="L391" s="77">
        <f>'Input-inköpta varor o tjänster'!Q400</f>
        <v>0</v>
      </c>
      <c r="M391" s="78">
        <f>'Input-inköpta varor o tjänster'!R400</f>
        <v>5.3580579380120069E-3</v>
      </c>
      <c r="N391" s="78" t="str">
        <f>IF(ISNUMBER('Input-inköpta varor o tjänster'!S400),'Input-inköpta varor o tjänster'!S400,"-")</f>
        <v>-</v>
      </c>
      <c r="O391" s="78" t="str">
        <f>IF(ISNUMBER('Input-inköpta varor o tjänster'!T400),'Input-inköpta varor o tjänster'!T400,"-")</f>
        <v>-</v>
      </c>
      <c r="P391" s="78" t="str">
        <f>IF(ISNUMBER('Input-inköpta varor o tjänster'!U400),'Input-inköpta varor o tjänster'!U400,"-")</f>
        <v>-</v>
      </c>
      <c r="Q391" s="60" t="str">
        <f t="shared" si="60"/>
        <v>-</v>
      </c>
      <c r="R391" s="60" t="str">
        <f t="shared" si="60"/>
        <v>-</v>
      </c>
      <c r="S391" s="61" t="str">
        <f t="shared" si="60"/>
        <v>-</v>
      </c>
      <c r="T391" s="72" t="str">
        <f t="shared" si="59"/>
        <v>-</v>
      </c>
      <c r="U391" s="72" t="str">
        <f t="shared" si="59"/>
        <v>-</v>
      </c>
      <c r="V391" s="72" t="str">
        <f t="shared" si="59"/>
        <v>-</v>
      </c>
      <c r="W391" s="72">
        <f t="shared" si="56"/>
        <v>0</v>
      </c>
      <c r="X391" s="72" t="str">
        <f t="shared" si="61"/>
        <v>-</v>
      </c>
      <c r="Y391" s="72" t="str">
        <f t="shared" si="62"/>
        <v>-</v>
      </c>
      <c r="Z391" s="72" t="str">
        <f t="shared" si="63"/>
        <v>-</v>
      </c>
      <c r="AA391" s="72">
        <f t="shared" si="57"/>
        <v>0</v>
      </c>
      <c r="AB391" s="60" t="str">
        <f>IFERROR(INDEX('Listor_utökad spend'!D:D,MATCH(VALUE('Input-inköpta varor o tjänster'!E400),'Listor_utökad spend'!E:E,0)),0)</f>
        <v>9 Vård- och tandvårdsrelaterade tjänster</v>
      </c>
      <c r="AC391" s="60" t="str">
        <f>IFERROR(INDEX('Listor_utökad spend'!F:F,MATCH(('Input-inköpta varor o tjänster'!F400),'Listor_utökad spend'!G:G,0)),AB391)</f>
        <v>9.7 Neurologiska specialiteter</v>
      </c>
      <c r="AD391" s="60" t="str">
        <f>IFERROR(INDEX('Listor_utökad spend'!H:H,MATCH(('Input-inköpta varor o tjänster'!G400),'Listor_utökad spend'!I:I,0)),AC391)</f>
        <v>9.7.1. Klinisk neurofysiologi</v>
      </c>
      <c r="AE391" s="62"/>
      <c r="AF391"/>
    </row>
    <row r="392" spans="1:32" s="63" customFormat="1" ht="15.5" thickTop="1" thickBot="1">
      <c r="A392" t="str">
        <f t="shared" si="58"/>
        <v>InköpAvVarorInköptaprodukterochtjänster-utökadberäkning9.7.2Neurokirurgi</v>
      </c>
      <c r="B392" t="s">
        <v>12</v>
      </c>
      <c r="C392" t="str">
        <f>'Input-inköpta varor o tjänster'!$J$11</f>
        <v>Inköpta produkter och tjänster - utökad beräkning</v>
      </c>
      <c r="D392" t="str">
        <f>'Input-inköpta varor o tjänster'!J401</f>
        <v>9.7.2 Neurokirurgi</v>
      </c>
      <c r="E392" t="s">
        <v>516</v>
      </c>
      <c r="F392" s="77">
        <f>'Input-inköpta varor o tjänster'!K401</f>
        <v>0</v>
      </c>
      <c r="G392" s="77">
        <f>'Input-inköpta varor o tjänster'!L401</f>
        <v>0</v>
      </c>
      <c r="H392" s="77">
        <f>'Input-inköpta varor o tjänster'!M401</f>
        <v>0</v>
      </c>
      <c r="I392" s="77">
        <f>'Input-inköpta varor o tjänster'!N401</f>
        <v>0</v>
      </c>
      <c r="J392" s="77" t="str">
        <f>'Input-inköpta varor o tjänster'!O401</f>
        <v>kg CO2e/SEK</v>
      </c>
      <c r="K392" s="77">
        <f>'Input-inköpta varor o tjänster'!P401</f>
        <v>0</v>
      </c>
      <c r="L392" s="77">
        <f>'Input-inköpta varor o tjänster'!Q401</f>
        <v>0</v>
      </c>
      <c r="M392" s="78">
        <f>'Input-inköpta varor o tjänster'!R401</f>
        <v>5.3580579380120069E-3</v>
      </c>
      <c r="N392" s="78" t="str">
        <f>IF(ISNUMBER('Input-inköpta varor o tjänster'!S401),'Input-inköpta varor o tjänster'!S401,"-")</f>
        <v>-</v>
      </c>
      <c r="O392" s="78" t="str">
        <f>IF(ISNUMBER('Input-inköpta varor o tjänster'!T401),'Input-inköpta varor o tjänster'!T401,"-")</f>
        <v>-</v>
      </c>
      <c r="P392" s="78" t="str">
        <f>IF(ISNUMBER('Input-inköpta varor o tjänster'!U401),'Input-inköpta varor o tjänster'!U401,"-")</f>
        <v>-</v>
      </c>
      <c r="Q392" s="60" t="str">
        <f t="shared" si="60"/>
        <v>-</v>
      </c>
      <c r="R392" s="60" t="str">
        <f t="shared" si="60"/>
        <v>-</v>
      </c>
      <c r="S392" s="61" t="str">
        <f t="shared" si="60"/>
        <v>-</v>
      </c>
      <c r="T392" s="72" t="str">
        <f t="shared" si="59"/>
        <v>-</v>
      </c>
      <c r="U392" s="72" t="str">
        <f t="shared" si="59"/>
        <v>-</v>
      </c>
      <c r="V392" s="72" t="str">
        <f t="shared" si="59"/>
        <v>-</v>
      </c>
      <c r="W392" s="72">
        <f t="shared" ref="W392:W455" si="64">F392/10^6</f>
        <v>0</v>
      </c>
      <c r="X392" s="72" t="str">
        <f t="shared" si="61"/>
        <v>-</v>
      </c>
      <c r="Y392" s="72" t="str">
        <f t="shared" si="62"/>
        <v>-</v>
      </c>
      <c r="Z392" s="72" t="str">
        <f t="shared" si="63"/>
        <v>-</v>
      </c>
      <c r="AA392" s="72">
        <f t="shared" ref="AA392:AA455" si="65">IFERROR(SUM(X392:Z392),"-")</f>
        <v>0</v>
      </c>
      <c r="AB392" s="60" t="str">
        <f>IFERROR(INDEX('Listor_utökad spend'!D:D,MATCH(VALUE('Input-inköpta varor o tjänster'!E401),'Listor_utökad spend'!E:E,0)),0)</f>
        <v>9 Vård- och tandvårdsrelaterade tjänster</v>
      </c>
      <c r="AC392" s="60" t="str">
        <f>IFERROR(INDEX('Listor_utökad spend'!F:F,MATCH(('Input-inköpta varor o tjänster'!F401),'Listor_utökad spend'!G:G,0)),AB392)</f>
        <v>9.7 Neurologiska specialiteter</v>
      </c>
      <c r="AD392" s="60" t="str">
        <f>IFERROR(INDEX('Listor_utökad spend'!H:H,MATCH(('Input-inköpta varor o tjänster'!G401),'Listor_utökad spend'!I:I,0)),AC392)</f>
        <v>9.7.2. Neurokirurgi</v>
      </c>
      <c r="AE392" s="62"/>
      <c r="AF392"/>
    </row>
    <row r="393" spans="1:32" s="63" customFormat="1" ht="15.5" thickTop="1" thickBot="1">
      <c r="A393" t="str">
        <f t="shared" si="58"/>
        <v>InköpAvVarorInköptaprodukterochtjänster-utökadberäkning9.7.3Neurologi</v>
      </c>
      <c r="B393" t="s">
        <v>12</v>
      </c>
      <c r="C393" t="str">
        <f>'Input-inköpta varor o tjänster'!$J$11</f>
        <v>Inköpta produkter och tjänster - utökad beräkning</v>
      </c>
      <c r="D393" t="str">
        <f>'Input-inköpta varor o tjänster'!J402</f>
        <v>9.7.3 Neurologi</v>
      </c>
      <c r="E393" t="s">
        <v>516</v>
      </c>
      <c r="F393" s="77">
        <f>'Input-inköpta varor o tjänster'!K402</f>
        <v>0</v>
      </c>
      <c r="G393" s="77">
        <f>'Input-inköpta varor o tjänster'!L402</f>
        <v>0</v>
      </c>
      <c r="H393" s="77">
        <f>'Input-inköpta varor o tjänster'!M402</f>
        <v>0</v>
      </c>
      <c r="I393" s="77">
        <f>'Input-inköpta varor o tjänster'!N402</f>
        <v>0</v>
      </c>
      <c r="J393" s="77" t="str">
        <f>'Input-inköpta varor o tjänster'!O402</f>
        <v>kg CO2e/SEK</v>
      </c>
      <c r="K393" s="77">
        <f>'Input-inköpta varor o tjänster'!P402</f>
        <v>0</v>
      </c>
      <c r="L393" s="77">
        <f>'Input-inköpta varor o tjänster'!Q402</f>
        <v>0</v>
      </c>
      <c r="M393" s="78">
        <f>'Input-inköpta varor o tjänster'!R402</f>
        <v>5.3580579380120069E-3</v>
      </c>
      <c r="N393" s="78" t="str">
        <f>IF(ISNUMBER('Input-inköpta varor o tjänster'!S402),'Input-inköpta varor o tjänster'!S402,"-")</f>
        <v>-</v>
      </c>
      <c r="O393" s="78" t="str">
        <f>IF(ISNUMBER('Input-inköpta varor o tjänster'!T402),'Input-inköpta varor o tjänster'!T402,"-")</f>
        <v>-</v>
      </c>
      <c r="P393" s="78" t="str">
        <f>IF(ISNUMBER('Input-inköpta varor o tjänster'!U402),'Input-inköpta varor o tjänster'!U402,"-")</f>
        <v>-</v>
      </c>
      <c r="Q393" s="60" t="str">
        <f t="shared" si="60"/>
        <v>-</v>
      </c>
      <c r="R393" s="60" t="str">
        <f t="shared" si="60"/>
        <v>-</v>
      </c>
      <c r="S393" s="61" t="str">
        <f t="shared" si="60"/>
        <v>-</v>
      </c>
      <c r="T393" s="72" t="str">
        <f t="shared" si="59"/>
        <v>-</v>
      </c>
      <c r="U393" s="72" t="str">
        <f t="shared" si="59"/>
        <v>-</v>
      </c>
      <c r="V393" s="72" t="str">
        <f t="shared" si="59"/>
        <v>-</v>
      </c>
      <c r="W393" s="72">
        <f t="shared" si="64"/>
        <v>0</v>
      </c>
      <c r="X393" s="72" t="str">
        <f t="shared" si="61"/>
        <v>-</v>
      </c>
      <c r="Y393" s="72" t="str">
        <f t="shared" si="62"/>
        <v>-</v>
      </c>
      <c r="Z393" s="72" t="str">
        <f t="shared" si="63"/>
        <v>-</v>
      </c>
      <c r="AA393" s="72">
        <f t="shared" si="65"/>
        <v>0</v>
      </c>
      <c r="AB393" s="60" t="str">
        <f>IFERROR(INDEX('Listor_utökad spend'!D:D,MATCH(VALUE('Input-inköpta varor o tjänster'!E402),'Listor_utökad spend'!E:E,0)),0)</f>
        <v>9 Vård- och tandvårdsrelaterade tjänster</v>
      </c>
      <c r="AC393" s="60" t="str">
        <f>IFERROR(INDEX('Listor_utökad spend'!F:F,MATCH(('Input-inköpta varor o tjänster'!F402),'Listor_utökad spend'!G:G,0)),AB393)</f>
        <v>9.7 Neurologiska specialiteter</v>
      </c>
      <c r="AD393" s="60" t="str">
        <f>IFERROR(INDEX('Listor_utökad spend'!H:H,MATCH(('Input-inköpta varor o tjänster'!G402),'Listor_utökad spend'!I:I,0)),AC393)</f>
        <v>9.7.3. Neurologi</v>
      </c>
      <c r="AE393" s="62"/>
      <c r="AF393"/>
    </row>
    <row r="394" spans="1:32" s="63" customFormat="1" ht="15.5" thickTop="1" thickBot="1">
      <c r="A394" t="str">
        <f t="shared" si="58"/>
        <v>InköpAvVarorInköptaprodukterochtjänster-utökadberäkning9.7.4Rehabiliteringsmedicin</v>
      </c>
      <c r="B394" t="s">
        <v>12</v>
      </c>
      <c r="C394" t="str">
        <f>'Input-inköpta varor o tjänster'!$J$11</f>
        <v>Inköpta produkter och tjänster - utökad beräkning</v>
      </c>
      <c r="D394" t="str">
        <f>'Input-inköpta varor o tjänster'!J403</f>
        <v>9.7.4 Rehabiliteringsmedicin</v>
      </c>
      <c r="E394" t="s">
        <v>516</v>
      </c>
      <c r="F394" s="77">
        <f>'Input-inköpta varor o tjänster'!K403</f>
        <v>0</v>
      </c>
      <c r="G394" s="77">
        <f>'Input-inköpta varor o tjänster'!L403</f>
        <v>0</v>
      </c>
      <c r="H394" s="77">
        <f>'Input-inköpta varor o tjänster'!M403</f>
        <v>0</v>
      </c>
      <c r="I394" s="77">
        <f>'Input-inköpta varor o tjänster'!N403</f>
        <v>0</v>
      </c>
      <c r="J394" s="77" t="str">
        <f>'Input-inköpta varor o tjänster'!O403</f>
        <v>kg CO2e/SEK</v>
      </c>
      <c r="K394" s="77">
        <f>'Input-inköpta varor o tjänster'!P403</f>
        <v>0</v>
      </c>
      <c r="L394" s="77">
        <f>'Input-inköpta varor o tjänster'!Q403</f>
        <v>0</v>
      </c>
      <c r="M394" s="78">
        <f>'Input-inköpta varor o tjänster'!R403</f>
        <v>5.3580579380120069E-3</v>
      </c>
      <c r="N394" s="78" t="str">
        <f>IF(ISNUMBER('Input-inköpta varor o tjänster'!S403),'Input-inköpta varor o tjänster'!S403,"-")</f>
        <v>-</v>
      </c>
      <c r="O394" s="78" t="str">
        <f>IF(ISNUMBER('Input-inköpta varor o tjänster'!T403),'Input-inköpta varor o tjänster'!T403,"-")</f>
        <v>-</v>
      </c>
      <c r="P394" s="78" t="str">
        <f>IF(ISNUMBER('Input-inköpta varor o tjänster'!U403),'Input-inköpta varor o tjänster'!U403,"-")</f>
        <v>-</v>
      </c>
      <c r="Q394" s="60" t="str">
        <f t="shared" si="60"/>
        <v>-</v>
      </c>
      <c r="R394" s="60" t="str">
        <f t="shared" si="60"/>
        <v>-</v>
      </c>
      <c r="S394" s="61" t="str">
        <f t="shared" si="60"/>
        <v>-</v>
      </c>
      <c r="T394" s="72" t="str">
        <f t="shared" si="59"/>
        <v>-</v>
      </c>
      <c r="U394" s="72" t="str">
        <f t="shared" si="59"/>
        <v>-</v>
      </c>
      <c r="V394" s="72" t="str">
        <f t="shared" si="59"/>
        <v>-</v>
      </c>
      <c r="W394" s="72">
        <f t="shared" si="64"/>
        <v>0</v>
      </c>
      <c r="X394" s="72" t="str">
        <f t="shared" si="61"/>
        <v>-</v>
      </c>
      <c r="Y394" s="72" t="str">
        <f t="shared" si="62"/>
        <v>-</v>
      </c>
      <c r="Z394" s="72" t="str">
        <f t="shared" si="63"/>
        <v>-</v>
      </c>
      <c r="AA394" s="72">
        <f t="shared" si="65"/>
        <v>0</v>
      </c>
      <c r="AB394" s="60" t="str">
        <f>IFERROR(INDEX('Listor_utökad spend'!D:D,MATCH(VALUE('Input-inköpta varor o tjänster'!E403),'Listor_utökad spend'!E:E,0)),0)</f>
        <v>9 Vård- och tandvårdsrelaterade tjänster</v>
      </c>
      <c r="AC394" s="60" t="str">
        <f>IFERROR(INDEX('Listor_utökad spend'!F:F,MATCH(('Input-inköpta varor o tjänster'!F403),'Listor_utökad spend'!G:G,0)),AB394)</f>
        <v>9.7 Neurologiska specialiteter</v>
      </c>
      <c r="AD394" s="60" t="str">
        <f>IFERROR(INDEX('Listor_utökad spend'!H:H,MATCH(('Input-inköpta varor o tjänster'!G403),'Listor_utökad spend'!I:I,0)),AC394)</f>
        <v>9.7.4. Rehabiliteringsmedicin</v>
      </c>
      <c r="AE394" s="62"/>
      <c r="AF394"/>
    </row>
    <row r="395" spans="1:32" s="63" customFormat="1" ht="15.5" thickTop="1" thickBot="1">
      <c r="A395" t="str">
        <f t="shared" si="58"/>
        <v>InköpAvVarorInköptaprodukterochtjänster-utökadberäkning9.8Psykiatriskaspecialiteter</v>
      </c>
      <c r="B395" t="s">
        <v>12</v>
      </c>
      <c r="C395" t="str">
        <f>'Input-inköpta varor o tjänster'!$J$11</f>
        <v>Inköpta produkter och tjänster - utökad beräkning</v>
      </c>
      <c r="D395" t="str">
        <f>'Input-inköpta varor o tjänster'!J404</f>
        <v>9.8 Psykiatriska specialiteter</v>
      </c>
      <c r="E395" t="s">
        <v>516</v>
      </c>
      <c r="F395" s="77">
        <f>'Input-inköpta varor o tjänster'!K404</f>
        <v>0</v>
      </c>
      <c r="G395" s="77">
        <f>'Input-inköpta varor o tjänster'!L404</f>
        <v>0</v>
      </c>
      <c r="H395" s="77">
        <f>'Input-inköpta varor o tjänster'!M404</f>
        <v>0</v>
      </c>
      <c r="I395" s="77">
        <f>'Input-inköpta varor o tjänster'!N404</f>
        <v>0</v>
      </c>
      <c r="J395" s="77" t="str">
        <f>'Input-inköpta varor o tjänster'!O404</f>
        <v>kg CO2e/SEK</v>
      </c>
      <c r="K395" s="77">
        <f>'Input-inköpta varor o tjänster'!P404</f>
        <v>0</v>
      </c>
      <c r="L395" s="77">
        <f>'Input-inköpta varor o tjänster'!Q404</f>
        <v>0</v>
      </c>
      <c r="M395" s="78">
        <f>'Input-inköpta varor o tjänster'!R404</f>
        <v>5.3580579380120069E-3</v>
      </c>
      <c r="N395" s="78" t="str">
        <f>IF(ISNUMBER('Input-inköpta varor o tjänster'!S404),'Input-inköpta varor o tjänster'!S404,"-")</f>
        <v>-</v>
      </c>
      <c r="O395" s="78" t="str">
        <f>IF(ISNUMBER('Input-inköpta varor o tjänster'!T404),'Input-inköpta varor o tjänster'!T404,"-")</f>
        <v>-</v>
      </c>
      <c r="P395" s="78" t="str">
        <f>IF(ISNUMBER('Input-inköpta varor o tjänster'!U404),'Input-inköpta varor o tjänster'!U404,"-")</f>
        <v>-</v>
      </c>
      <c r="Q395" s="60" t="str">
        <f t="shared" si="60"/>
        <v>-</v>
      </c>
      <c r="R395" s="60" t="str">
        <f t="shared" si="60"/>
        <v>-</v>
      </c>
      <c r="S395" s="61" t="str">
        <f t="shared" si="60"/>
        <v>-</v>
      </c>
      <c r="T395" s="72" t="str">
        <f t="shared" si="59"/>
        <v>-</v>
      </c>
      <c r="U395" s="72" t="str">
        <f t="shared" si="59"/>
        <v>-</v>
      </c>
      <c r="V395" s="72" t="str">
        <f t="shared" si="59"/>
        <v>-</v>
      </c>
      <c r="W395" s="72">
        <f t="shared" si="64"/>
        <v>0</v>
      </c>
      <c r="X395" s="72" t="str">
        <f t="shared" si="61"/>
        <v>-</v>
      </c>
      <c r="Y395" s="72" t="str">
        <f t="shared" si="62"/>
        <v>-</v>
      </c>
      <c r="Z395" s="72" t="str">
        <f t="shared" si="63"/>
        <v>-</v>
      </c>
      <c r="AA395" s="72">
        <f t="shared" si="65"/>
        <v>0</v>
      </c>
      <c r="AB395" s="60" t="str">
        <f>IFERROR(INDEX('Listor_utökad spend'!D:D,MATCH(VALUE('Input-inköpta varor o tjänster'!E404),'Listor_utökad spend'!E:E,0)),0)</f>
        <v>9 Vård- och tandvårdsrelaterade tjänster</v>
      </c>
      <c r="AC395" s="60" t="str">
        <f>IFERROR(INDEX('Listor_utökad spend'!F:F,MATCH(('Input-inköpta varor o tjänster'!F404),'Listor_utökad spend'!G:G,0)),AB395)</f>
        <v>9.8 Psykiatriska specialiteter</v>
      </c>
      <c r="AD395" s="60" t="str">
        <f>IFERROR(INDEX('Listor_utökad spend'!H:H,MATCH(('Input-inköpta varor o tjänster'!G404),'Listor_utökad spend'!I:I,0)),AC395)</f>
        <v>9.8 Psykiatriska specialiteter</v>
      </c>
      <c r="AE395" s="62"/>
      <c r="AF395"/>
    </row>
    <row r="396" spans="1:32" s="63" customFormat="1" ht="15.5" thickTop="1" thickBot="1">
      <c r="A396" t="str">
        <f t="shared" si="58"/>
        <v>InköpAvVarorInköptaprodukterochtjänster-utökadberäkning9.8.1Barn-ochungdomspsykiatri</v>
      </c>
      <c r="B396" t="s">
        <v>12</v>
      </c>
      <c r="C396" t="str">
        <f>'Input-inköpta varor o tjänster'!$J$11</f>
        <v>Inköpta produkter och tjänster - utökad beräkning</v>
      </c>
      <c r="D396" t="str">
        <f>'Input-inköpta varor o tjänster'!J405</f>
        <v>9.8.1 Barn- och ungdomspsykiatri</v>
      </c>
      <c r="E396" t="s">
        <v>516</v>
      </c>
      <c r="F396" s="77">
        <f>'Input-inköpta varor o tjänster'!K405</f>
        <v>0</v>
      </c>
      <c r="G396" s="77">
        <f>'Input-inköpta varor o tjänster'!L405</f>
        <v>0</v>
      </c>
      <c r="H396" s="77">
        <f>'Input-inköpta varor o tjänster'!M405</f>
        <v>0</v>
      </c>
      <c r="I396" s="77">
        <f>'Input-inköpta varor o tjänster'!N405</f>
        <v>0</v>
      </c>
      <c r="J396" s="77" t="str">
        <f>'Input-inköpta varor o tjänster'!O405</f>
        <v>kg CO2e/SEK</v>
      </c>
      <c r="K396" s="77">
        <f>'Input-inköpta varor o tjänster'!P405</f>
        <v>0</v>
      </c>
      <c r="L396" s="77">
        <f>'Input-inköpta varor o tjänster'!Q405</f>
        <v>0</v>
      </c>
      <c r="M396" s="78">
        <f>'Input-inköpta varor o tjänster'!R405</f>
        <v>5.3580579380120069E-3</v>
      </c>
      <c r="N396" s="78" t="str">
        <f>IF(ISNUMBER('Input-inköpta varor o tjänster'!S405),'Input-inköpta varor o tjänster'!S405,"-")</f>
        <v>-</v>
      </c>
      <c r="O396" s="78" t="str">
        <f>IF(ISNUMBER('Input-inköpta varor o tjänster'!T405),'Input-inköpta varor o tjänster'!T405,"-")</f>
        <v>-</v>
      </c>
      <c r="P396" s="78" t="str">
        <f>IF(ISNUMBER('Input-inköpta varor o tjänster'!U405),'Input-inköpta varor o tjänster'!U405,"-")</f>
        <v>-</v>
      </c>
      <c r="Q396" s="60" t="str">
        <f t="shared" si="60"/>
        <v>-</v>
      </c>
      <c r="R396" s="60" t="str">
        <f t="shared" si="60"/>
        <v>-</v>
      </c>
      <c r="S396" s="61" t="str">
        <f t="shared" si="60"/>
        <v>-</v>
      </c>
      <c r="T396" s="72" t="str">
        <f t="shared" si="59"/>
        <v>-</v>
      </c>
      <c r="U396" s="72" t="str">
        <f t="shared" si="59"/>
        <v>-</v>
      </c>
      <c r="V396" s="72" t="str">
        <f t="shared" si="59"/>
        <v>-</v>
      </c>
      <c r="W396" s="72">
        <f t="shared" si="64"/>
        <v>0</v>
      </c>
      <c r="X396" s="72" t="str">
        <f t="shared" si="61"/>
        <v>-</v>
      </c>
      <c r="Y396" s="72" t="str">
        <f t="shared" si="62"/>
        <v>-</v>
      </c>
      <c r="Z396" s="72" t="str">
        <f t="shared" si="63"/>
        <v>-</v>
      </c>
      <c r="AA396" s="72">
        <f t="shared" si="65"/>
        <v>0</v>
      </c>
      <c r="AB396" s="60" t="str">
        <f>IFERROR(INDEX('Listor_utökad spend'!D:D,MATCH(VALUE('Input-inköpta varor o tjänster'!E405),'Listor_utökad spend'!E:E,0)),0)</f>
        <v>9 Vård- och tandvårdsrelaterade tjänster</v>
      </c>
      <c r="AC396" s="60" t="str">
        <f>IFERROR(INDEX('Listor_utökad spend'!F:F,MATCH(('Input-inköpta varor o tjänster'!F405),'Listor_utökad spend'!G:G,0)),AB396)</f>
        <v>9.8 Psykiatriska specialiteter</v>
      </c>
      <c r="AD396" s="60" t="str">
        <f>IFERROR(INDEX('Listor_utökad spend'!H:H,MATCH(('Input-inköpta varor o tjänster'!G405),'Listor_utökad spend'!I:I,0)),AC396)</f>
        <v>9.8.1. Barn- och ungdomspsykiatri</v>
      </c>
      <c r="AE396" s="62"/>
      <c r="AF396"/>
    </row>
    <row r="397" spans="1:32" s="63" customFormat="1" ht="15.5" thickTop="1" thickBot="1">
      <c r="A397" t="str">
        <f t="shared" si="58"/>
        <v>InköpAvVarorInköptaprodukterochtjänster-utökadberäkning9.9Tandvård</v>
      </c>
      <c r="B397" t="s">
        <v>12</v>
      </c>
      <c r="C397" t="str">
        <f>'Input-inköpta varor o tjänster'!$J$11</f>
        <v>Inköpta produkter och tjänster - utökad beräkning</v>
      </c>
      <c r="D397" t="str">
        <f>'Input-inköpta varor o tjänster'!J406</f>
        <v>9.9 Tandvård</v>
      </c>
      <c r="E397" t="s">
        <v>516</v>
      </c>
      <c r="F397" s="77">
        <f>'Input-inköpta varor o tjänster'!K406</f>
        <v>0</v>
      </c>
      <c r="G397" s="77">
        <f>'Input-inköpta varor o tjänster'!L406</f>
        <v>0</v>
      </c>
      <c r="H397" s="77">
        <f>'Input-inköpta varor o tjänster'!M406</f>
        <v>0</v>
      </c>
      <c r="I397" s="77">
        <f>'Input-inköpta varor o tjänster'!N406</f>
        <v>0</v>
      </c>
      <c r="J397" s="77" t="str">
        <f>'Input-inköpta varor o tjänster'!O406</f>
        <v>kg CO2e/SEK</v>
      </c>
      <c r="K397" s="77">
        <f>'Input-inköpta varor o tjänster'!P406</f>
        <v>0</v>
      </c>
      <c r="L397" s="77">
        <f>'Input-inköpta varor o tjänster'!Q406</f>
        <v>0</v>
      </c>
      <c r="M397" s="78">
        <f>'Input-inköpta varor o tjänster'!R406</f>
        <v>5.3580579380120069E-3</v>
      </c>
      <c r="N397" s="78" t="str">
        <f>IF(ISNUMBER('Input-inköpta varor o tjänster'!S406),'Input-inköpta varor o tjänster'!S406,"-")</f>
        <v>-</v>
      </c>
      <c r="O397" s="78" t="str">
        <f>IF(ISNUMBER('Input-inköpta varor o tjänster'!T406),'Input-inköpta varor o tjänster'!T406,"-")</f>
        <v>-</v>
      </c>
      <c r="P397" s="78" t="str">
        <f>IF(ISNUMBER('Input-inköpta varor o tjänster'!U406),'Input-inköpta varor o tjänster'!U406,"-")</f>
        <v>-</v>
      </c>
      <c r="Q397" s="60" t="str">
        <f t="shared" si="60"/>
        <v>-</v>
      </c>
      <c r="R397" s="60" t="str">
        <f t="shared" si="60"/>
        <v>-</v>
      </c>
      <c r="S397" s="61" t="str">
        <f t="shared" si="60"/>
        <v>-</v>
      </c>
      <c r="T397" s="72" t="str">
        <f t="shared" si="59"/>
        <v>-</v>
      </c>
      <c r="U397" s="72" t="str">
        <f t="shared" si="59"/>
        <v>-</v>
      </c>
      <c r="V397" s="72" t="str">
        <f t="shared" si="59"/>
        <v>-</v>
      </c>
      <c r="W397" s="72">
        <f t="shared" si="64"/>
        <v>0</v>
      </c>
      <c r="X397" s="72" t="str">
        <f t="shared" si="61"/>
        <v>-</v>
      </c>
      <c r="Y397" s="72" t="str">
        <f t="shared" si="62"/>
        <v>-</v>
      </c>
      <c r="Z397" s="72" t="str">
        <f t="shared" si="63"/>
        <v>-</v>
      </c>
      <c r="AA397" s="72">
        <f t="shared" si="65"/>
        <v>0</v>
      </c>
      <c r="AB397" s="60" t="str">
        <f>IFERROR(INDEX('Listor_utökad spend'!D:D,MATCH(VALUE('Input-inköpta varor o tjänster'!E406),'Listor_utökad spend'!E:E,0)),0)</f>
        <v>9 Vård- och tandvårdsrelaterade tjänster</v>
      </c>
      <c r="AC397" s="60" t="str">
        <f>IFERROR(INDEX('Listor_utökad spend'!F:F,MATCH(('Input-inköpta varor o tjänster'!F406),'Listor_utökad spend'!G:G,0)),AB397)</f>
        <v>9.9 Tandvård</v>
      </c>
      <c r="AD397" s="60" t="str">
        <f>IFERROR(INDEX('Listor_utökad spend'!H:H,MATCH(('Input-inköpta varor o tjänster'!G406),'Listor_utökad spend'!I:I,0)),AC397)</f>
        <v>9.9 Tandvård</v>
      </c>
      <c r="AE397" s="62"/>
      <c r="AF397"/>
    </row>
    <row r="398" spans="1:32" s="63" customFormat="1" ht="15.5" thickTop="1" thickBot="1">
      <c r="A398" t="str">
        <f t="shared" si="58"/>
        <v>InköpAvVarorInköptaprodukterochtjänster-utökadberäkning9.10Tilläggsspecialiteter</v>
      </c>
      <c r="B398" t="s">
        <v>12</v>
      </c>
      <c r="C398" t="str">
        <f>'Input-inköpta varor o tjänster'!$J$11</f>
        <v>Inköpta produkter och tjänster - utökad beräkning</v>
      </c>
      <c r="D398" t="str">
        <f>'Input-inköpta varor o tjänster'!J407</f>
        <v>9.10 Tilläggsspecialiteter</v>
      </c>
      <c r="E398" t="s">
        <v>516</v>
      </c>
      <c r="F398" s="77">
        <f>'Input-inköpta varor o tjänster'!K407</f>
        <v>0</v>
      </c>
      <c r="G398" s="77">
        <f>'Input-inköpta varor o tjänster'!L407</f>
        <v>0</v>
      </c>
      <c r="H398" s="77">
        <f>'Input-inköpta varor o tjänster'!M407</f>
        <v>0</v>
      </c>
      <c r="I398" s="77">
        <f>'Input-inköpta varor o tjänster'!N407</f>
        <v>0</v>
      </c>
      <c r="J398" s="77" t="str">
        <f>'Input-inköpta varor o tjänster'!O407</f>
        <v>kg CO2e/SEK</v>
      </c>
      <c r="K398" s="77">
        <f>'Input-inköpta varor o tjänster'!P407</f>
        <v>0</v>
      </c>
      <c r="L398" s="77">
        <f>'Input-inköpta varor o tjänster'!Q407</f>
        <v>0</v>
      </c>
      <c r="M398" s="78">
        <f>'Input-inköpta varor o tjänster'!R407</f>
        <v>5.3580579380120069E-3</v>
      </c>
      <c r="N398" s="78" t="str">
        <f>IF(ISNUMBER('Input-inköpta varor o tjänster'!S407),'Input-inköpta varor o tjänster'!S407,"-")</f>
        <v>-</v>
      </c>
      <c r="O398" s="78" t="str">
        <f>IF(ISNUMBER('Input-inköpta varor o tjänster'!T407),'Input-inköpta varor o tjänster'!T407,"-")</f>
        <v>-</v>
      </c>
      <c r="P398" s="78" t="str">
        <f>IF(ISNUMBER('Input-inköpta varor o tjänster'!U407),'Input-inköpta varor o tjänster'!U407,"-")</f>
        <v>-</v>
      </c>
      <c r="Q398" s="60" t="str">
        <f t="shared" si="60"/>
        <v>-</v>
      </c>
      <c r="R398" s="60" t="str">
        <f t="shared" si="60"/>
        <v>-</v>
      </c>
      <c r="S398" s="61" t="str">
        <f t="shared" si="60"/>
        <v>-</v>
      </c>
      <c r="T398" s="72" t="str">
        <f t="shared" si="59"/>
        <v>-</v>
      </c>
      <c r="U398" s="72" t="str">
        <f t="shared" si="59"/>
        <v>-</v>
      </c>
      <c r="V398" s="72" t="str">
        <f t="shared" si="59"/>
        <v>-</v>
      </c>
      <c r="W398" s="72">
        <f t="shared" si="64"/>
        <v>0</v>
      </c>
      <c r="X398" s="72" t="str">
        <f t="shared" si="61"/>
        <v>-</v>
      </c>
      <c r="Y398" s="72" t="str">
        <f t="shared" si="62"/>
        <v>-</v>
      </c>
      <c r="Z398" s="72" t="str">
        <f t="shared" si="63"/>
        <v>-</v>
      </c>
      <c r="AA398" s="72">
        <f t="shared" si="65"/>
        <v>0</v>
      </c>
      <c r="AB398" s="60" t="str">
        <f>IFERROR(INDEX('Listor_utökad spend'!D:D,MATCH(VALUE('Input-inköpta varor o tjänster'!E407),'Listor_utökad spend'!E:E,0)),0)</f>
        <v>9 Vård- och tandvårdsrelaterade tjänster</v>
      </c>
      <c r="AC398" s="60" t="str">
        <f>IFERROR(INDEX('Listor_utökad spend'!F:F,MATCH(('Input-inköpta varor o tjänster'!F407),'Listor_utökad spend'!G:G,0)),AB398)</f>
        <v>9.1 Barn- och ungdomsmedicinska specialiteter</v>
      </c>
      <c r="AD398" s="60" t="str">
        <f>IFERROR(INDEX('Listor_utökad spend'!H:H,MATCH(('Input-inköpta varor o tjänster'!G407),'Listor_utökad spend'!I:I,0)),AC398)</f>
        <v>9.1 Barn- och ungdomsmedicinska specialiteter</v>
      </c>
      <c r="AE398" s="62"/>
      <c r="AF398"/>
    </row>
    <row r="399" spans="1:32" s="63" customFormat="1" ht="15.5" thickTop="1" thickBot="1">
      <c r="A399" t="str">
        <f t="shared" si="58"/>
        <v>InköpAvVarorInköptaprodukterochtjänster-utökadberäkning9.10.1Allergologi</v>
      </c>
      <c r="B399" t="s">
        <v>12</v>
      </c>
      <c r="C399" t="str">
        <f>'Input-inköpta varor o tjänster'!$J$11</f>
        <v>Inköpta produkter och tjänster - utökad beräkning</v>
      </c>
      <c r="D399" t="str">
        <f>'Input-inköpta varor o tjänster'!J408</f>
        <v>9.10.1 Allergologi</v>
      </c>
      <c r="E399" t="s">
        <v>516</v>
      </c>
      <c r="F399" s="77">
        <f>'Input-inköpta varor o tjänster'!K408</f>
        <v>0</v>
      </c>
      <c r="G399" s="77">
        <f>'Input-inköpta varor o tjänster'!L408</f>
        <v>0</v>
      </c>
      <c r="H399" s="77">
        <f>'Input-inköpta varor o tjänster'!M408</f>
        <v>0</v>
      </c>
      <c r="I399" s="77">
        <f>'Input-inköpta varor o tjänster'!N408</f>
        <v>0</v>
      </c>
      <c r="J399" s="77" t="str">
        <f>'Input-inköpta varor o tjänster'!O408</f>
        <v>kg CO2e/SEK</v>
      </c>
      <c r="K399" s="77">
        <f>'Input-inköpta varor o tjänster'!P408</f>
        <v>0</v>
      </c>
      <c r="L399" s="77">
        <f>'Input-inköpta varor o tjänster'!Q408</f>
        <v>0</v>
      </c>
      <c r="M399" s="78">
        <f>'Input-inköpta varor o tjänster'!R408</f>
        <v>5.3580579380120069E-3</v>
      </c>
      <c r="N399" s="78" t="str">
        <f>IF(ISNUMBER('Input-inköpta varor o tjänster'!S408),'Input-inköpta varor o tjänster'!S408,"-")</f>
        <v>-</v>
      </c>
      <c r="O399" s="78" t="str">
        <f>IF(ISNUMBER('Input-inköpta varor o tjänster'!T408),'Input-inköpta varor o tjänster'!T408,"-")</f>
        <v>-</v>
      </c>
      <c r="P399" s="78" t="str">
        <f>IF(ISNUMBER('Input-inköpta varor o tjänster'!U408),'Input-inköpta varor o tjänster'!U408,"-")</f>
        <v>-</v>
      </c>
      <c r="Q399" s="60" t="str">
        <f t="shared" si="60"/>
        <v>-</v>
      </c>
      <c r="R399" s="60" t="str">
        <f t="shared" si="60"/>
        <v>-</v>
      </c>
      <c r="S399" s="61" t="str">
        <f t="shared" si="60"/>
        <v>-</v>
      </c>
      <c r="T399" s="72" t="str">
        <f t="shared" si="59"/>
        <v>-</v>
      </c>
      <c r="U399" s="72" t="str">
        <f t="shared" si="59"/>
        <v>-</v>
      </c>
      <c r="V399" s="72" t="str">
        <f t="shared" si="59"/>
        <v>-</v>
      </c>
      <c r="W399" s="72">
        <f t="shared" si="64"/>
        <v>0</v>
      </c>
      <c r="X399" s="72" t="str">
        <f t="shared" si="61"/>
        <v>-</v>
      </c>
      <c r="Y399" s="72" t="str">
        <f t="shared" si="62"/>
        <v>-</v>
      </c>
      <c r="Z399" s="72" t="str">
        <f t="shared" si="63"/>
        <v>-</v>
      </c>
      <c r="AA399" s="72">
        <f t="shared" si="65"/>
        <v>0</v>
      </c>
      <c r="AB399" s="60" t="str">
        <f>IFERROR(INDEX('Listor_utökad spend'!D:D,MATCH(VALUE('Input-inköpta varor o tjänster'!E408),'Listor_utökad spend'!E:E,0)),0)</f>
        <v>9 Vård- och tandvårdsrelaterade tjänster</v>
      </c>
      <c r="AC399" s="60" t="str">
        <f>IFERROR(INDEX('Listor_utökad spend'!F:F,MATCH(('Input-inköpta varor o tjänster'!F408),'Listor_utökad spend'!G:G,0)),AB399)</f>
        <v>9.1 Barn- och ungdomsmedicinska specialiteter</v>
      </c>
      <c r="AD399" s="60" t="str">
        <f>IFERROR(INDEX('Listor_utökad spend'!H:H,MATCH(('Input-inköpta varor o tjänster'!G408),'Listor_utökad spend'!I:I,0)),AC399)</f>
        <v>9.10.1. Allergologi</v>
      </c>
      <c r="AE399" s="62"/>
      <c r="AF399"/>
    </row>
    <row r="400" spans="1:32" s="63" customFormat="1" ht="15.5" thickTop="1" thickBot="1">
      <c r="A400" t="str">
        <f t="shared" si="58"/>
        <v>InköpAvVarorInköptaprodukterochtjänster-utökadberäkning9.10.2Arbetsmedicin</v>
      </c>
      <c r="B400" t="s">
        <v>12</v>
      </c>
      <c r="C400" t="str">
        <f>'Input-inköpta varor o tjänster'!$J$11</f>
        <v>Inköpta produkter och tjänster - utökad beräkning</v>
      </c>
      <c r="D400" t="str">
        <f>'Input-inköpta varor o tjänster'!J409</f>
        <v>9.10.2 Arbetsmedicin</v>
      </c>
      <c r="E400" t="s">
        <v>516</v>
      </c>
      <c r="F400" s="77">
        <f>'Input-inköpta varor o tjänster'!K409</f>
        <v>0</v>
      </c>
      <c r="G400" s="77">
        <f>'Input-inköpta varor o tjänster'!L409</f>
        <v>0</v>
      </c>
      <c r="H400" s="77">
        <f>'Input-inköpta varor o tjänster'!M409</f>
        <v>0</v>
      </c>
      <c r="I400" s="77">
        <f>'Input-inköpta varor o tjänster'!N409</f>
        <v>0</v>
      </c>
      <c r="J400" s="77" t="str">
        <f>'Input-inköpta varor o tjänster'!O409</f>
        <v>kg CO2e/SEK</v>
      </c>
      <c r="K400" s="77">
        <f>'Input-inköpta varor o tjänster'!P409</f>
        <v>0</v>
      </c>
      <c r="L400" s="77">
        <f>'Input-inköpta varor o tjänster'!Q409</f>
        <v>0</v>
      </c>
      <c r="M400" s="78">
        <f>'Input-inköpta varor o tjänster'!R409</f>
        <v>5.3580579380120069E-3</v>
      </c>
      <c r="N400" s="78" t="str">
        <f>IF(ISNUMBER('Input-inköpta varor o tjänster'!S409),'Input-inköpta varor o tjänster'!S409,"-")</f>
        <v>-</v>
      </c>
      <c r="O400" s="78" t="str">
        <f>IF(ISNUMBER('Input-inköpta varor o tjänster'!T409),'Input-inköpta varor o tjänster'!T409,"-")</f>
        <v>-</v>
      </c>
      <c r="P400" s="78" t="str">
        <f>IF(ISNUMBER('Input-inköpta varor o tjänster'!U409),'Input-inköpta varor o tjänster'!U409,"-")</f>
        <v>-</v>
      </c>
      <c r="Q400" s="60" t="str">
        <f t="shared" si="60"/>
        <v>-</v>
      </c>
      <c r="R400" s="60" t="str">
        <f t="shared" si="60"/>
        <v>-</v>
      </c>
      <c r="S400" s="61" t="str">
        <f t="shared" si="60"/>
        <v>-</v>
      </c>
      <c r="T400" s="72" t="str">
        <f t="shared" si="59"/>
        <v>-</v>
      </c>
      <c r="U400" s="72" t="str">
        <f t="shared" si="59"/>
        <v>-</v>
      </c>
      <c r="V400" s="72" t="str">
        <f t="shared" si="59"/>
        <v>-</v>
      </c>
      <c r="W400" s="72">
        <f t="shared" si="64"/>
        <v>0</v>
      </c>
      <c r="X400" s="72" t="str">
        <f t="shared" si="61"/>
        <v>-</v>
      </c>
      <c r="Y400" s="72" t="str">
        <f t="shared" si="62"/>
        <v>-</v>
      </c>
      <c r="Z400" s="72" t="str">
        <f t="shared" si="63"/>
        <v>-</v>
      </c>
      <c r="AA400" s="72">
        <f t="shared" si="65"/>
        <v>0</v>
      </c>
      <c r="AB400" s="60" t="str">
        <f>IFERROR(INDEX('Listor_utökad spend'!D:D,MATCH(VALUE('Input-inköpta varor o tjänster'!E409),'Listor_utökad spend'!E:E,0)),0)</f>
        <v>9 Vård- och tandvårdsrelaterade tjänster</v>
      </c>
      <c r="AC400" s="60" t="str">
        <f>IFERROR(INDEX('Listor_utökad spend'!F:F,MATCH(('Input-inköpta varor o tjänster'!F409),'Listor_utökad spend'!G:G,0)),AB400)</f>
        <v>9.1 Barn- och ungdomsmedicinska specialiteter</v>
      </c>
      <c r="AD400" s="60" t="str">
        <f>IFERROR(INDEX('Listor_utökad spend'!H:H,MATCH(('Input-inköpta varor o tjänster'!G409),'Listor_utökad spend'!I:I,0)),AC400)</f>
        <v>9.10.2. Arbetsmedicin</v>
      </c>
      <c r="AE400" s="62"/>
      <c r="AF400"/>
    </row>
    <row r="401" spans="1:32" s="63" customFormat="1" ht="15.5" thickTop="1" thickBot="1">
      <c r="A401" t="str">
        <f t="shared" si="58"/>
        <v>InköpAvVarorInköptaprodukterochtjänster-utökadberäkning9.10.3Beroendemedicin</v>
      </c>
      <c r="B401" t="s">
        <v>12</v>
      </c>
      <c r="C401" t="str">
        <f>'Input-inköpta varor o tjänster'!$J$11</f>
        <v>Inköpta produkter och tjänster - utökad beräkning</v>
      </c>
      <c r="D401" t="str">
        <f>'Input-inköpta varor o tjänster'!J410</f>
        <v>9.10.3 Beroendemedicin</v>
      </c>
      <c r="E401" t="s">
        <v>516</v>
      </c>
      <c r="F401" s="77">
        <f>'Input-inköpta varor o tjänster'!K410</f>
        <v>0</v>
      </c>
      <c r="G401" s="77">
        <f>'Input-inköpta varor o tjänster'!L410</f>
        <v>0</v>
      </c>
      <c r="H401" s="77">
        <f>'Input-inköpta varor o tjänster'!M410</f>
        <v>0</v>
      </c>
      <c r="I401" s="77">
        <f>'Input-inköpta varor o tjänster'!N410</f>
        <v>0</v>
      </c>
      <c r="J401" s="77" t="str">
        <f>'Input-inköpta varor o tjänster'!O410</f>
        <v>kg CO2e/SEK</v>
      </c>
      <c r="K401" s="77">
        <f>'Input-inköpta varor o tjänster'!P410</f>
        <v>0</v>
      </c>
      <c r="L401" s="77">
        <f>'Input-inköpta varor o tjänster'!Q410</f>
        <v>0</v>
      </c>
      <c r="M401" s="78">
        <f>'Input-inköpta varor o tjänster'!R410</f>
        <v>5.3580579380120069E-3</v>
      </c>
      <c r="N401" s="78" t="str">
        <f>IF(ISNUMBER('Input-inköpta varor o tjänster'!S410),'Input-inköpta varor o tjänster'!S410,"-")</f>
        <v>-</v>
      </c>
      <c r="O401" s="78" t="str">
        <f>IF(ISNUMBER('Input-inköpta varor o tjänster'!T410),'Input-inköpta varor o tjänster'!T410,"-")</f>
        <v>-</v>
      </c>
      <c r="P401" s="78" t="str">
        <f>IF(ISNUMBER('Input-inköpta varor o tjänster'!U410),'Input-inköpta varor o tjänster'!U410,"-")</f>
        <v>-</v>
      </c>
      <c r="Q401" s="60" t="str">
        <f t="shared" si="60"/>
        <v>-</v>
      </c>
      <c r="R401" s="60" t="str">
        <f t="shared" si="60"/>
        <v>-</v>
      </c>
      <c r="S401" s="61" t="str">
        <f t="shared" si="60"/>
        <v>-</v>
      </c>
      <c r="T401" s="72" t="str">
        <f t="shared" si="59"/>
        <v>-</v>
      </c>
      <c r="U401" s="72" t="str">
        <f t="shared" si="59"/>
        <v>-</v>
      </c>
      <c r="V401" s="72" t="str">
        <f t="shared" si="59"/>
        <v>-</v>
      </c>
      <c r="W401" s="72">
        <f t="shared" si="64"/>
        <v>0</v>
      </c>
      <c r="X401" s="72" t="str">
        <f t="shared" si="61"/>
        <v>-</v>
      </c>
      <c r="Y401" s="72" t="str">
        <f t="shared" si="62"/>
        <v>-</v>
      </c>
      <c r="Z401" s="72" t="str">
        <f t="shared" si="63"/>
        <v>-</v>
      </c>
      <c r="AA401" s="72">
        <f t="shared" si="65"/>
        <v>0</v>
      </c>
      <c r="AB401" s="60" t="str">
        <f>IFERROR(INDEX('Listor_utökad spend'!D:D,MATCH(VALUE('Input-inköpta varor o tjänster'!E410),'Listor_utökad spend'!E:E,0)),0)</f>
        <v>9 Vård- och tandvårdsrelaterade tjänster</v>
      </c>
      <c r="AC401" s="60" t="str">
        <f>IFERROR(INDEX('Listor_utökad spend'!F:F,MATCH(('Input-inköpta varor o tjänster'!F410),'Listor_utökad spend'!G:G,0)),AB401)</f>
        <v>9.1 Barn- och ungdomsmedicinska specialiteter</v>
      </c>
      <c r="AD401" s="60" t="str">
        <f>IFERROR(INDEX('Listor_utökad spend'!H:H,MATCH(('Input-inköpta varor o tjänster'!G410),'Listor_utökad spend'!I:I,0)),AC401)</f>
        <v>9.10.3. Beroendemedicin</v>
      </c>
      <c r="AE401" s="62"/>
      <c r="AF401"/>
    </row>
    <row r="402" spans="1:32" s="63" customFormat="1" ht="15.5" thickTop="1" thickBot="1">
      <c r="A402" t="str">
        <f t="shared" si="58"/>
        <v>InköpAvVarorInköptaprodukterochtjänster-utökadberäkning9.10.4Gynekologiskonkologi</v>
      </c>
      <c r="B402" t="s">
        <v>12</v>
      </c>
      <c r="C402" t="str">
        <f>'Input-inköpta varor o tjänster'!$J$11</f>
        <v>Inköpta produkter och tjänster - utökad beräkning</v>
      </c>
      <c r="D402" t="str">
        <f>'Input-inköpta varor o tjänster'!J411</f>
        <v>9.10.4 Gynekologisk onkologi</v>
      </c>
      <c r="E402" t="s">
        <v>516</v>
      </c>
      <c r="F402" s="77">
        <f>'Input-inköpta varor o tjänster'!K411</f>
        <v>0</v>
      </c>
      <c r="G402" s="77">
        <f>'Input-inköpta varor o tjänster'!L411</f>
        <v>0</v>
      </c>
      <c r="H402" s="77">
        <f>'Input-inköpta varor o tjänster'!M411</f>
        <v>0</v>
      </c>
      <c r="I402" s="77">
        <f>'Input-inköpta varor o tjänster'!N411</f>
        <v>0</v>
      </c>
      <c r="J402" s="77" t="str">
        <f>'Input-inköpta varor o tjänster'!O411</f>
        <v>kg CO2e/SEK</v>
      </c>
      <c r="K402" s="77">
        <f>'Input-inköpta varor o tjänster'!P411</f>
        <v>0</v>
      </c>
      <c r="L402" s="77">
        <f>'Input-inköpta varor o tjänster'!Q411</f>
        <v>0</v>
      </c>
      <c r="M402" s="78">
        <f>'Input-inköpta varor o tjänster'!R411</f>
        <v>5.3580579380120069E-3</v>
      </c>
      <c r="N402" s="78" t="str">
        <f>IF(ISNUMBER('Input-inköpta varor o tjänster'!S411),'Input-inköpta varor o tjänster'!S411,"-")</f>
        <v>-</v>
      </c>
      <c r="O402" s="78" t="str">
        <f>IF(ISNUMBER('Input-inköpta varor o tjänster'!T411),'Input-inköpta varor o tjänster'!T411,"-")</f>
        <v>-</v>
      </c>
      <c r="P402" s="78" t="str">
        <f>IF(ISNUMBER('Input-inköpta varor o tjänster'!U411),'Input-inköpta varor o tjänster'!U411,"-")</f>
        <v>-</v>
      </c>
      <c r="Q402" s="60" t="str">
        <f t="shared" si="60"/>
        <v>-</v>
      </c>
      <c r="R402" s="60" t="str">
        <f t="shared" si="60"/>
        <v>-</v>
      </c>
      <c r="S402" s="61" t="str">
        <f t="shared" si="60"/>
        <v>-</v>
      </c>
      <c r="T402" s="72" t="str">
        <f t="shared" si="59"/>
        <v>-</v>
      </c>
      <c r="U402" s="72" t="str">
        <f t="shared" si="59"/>
        <v>-</v>
      </c>
      <c r="V402" s="72" t="str">
        <f t="shared" si="59"/>
        <v>-</v>
      </c>
      <c r="W402" s="72">
        <f t="shared" si="64"/>
        <v>0</v>
      </c>
      <c r="X402" s="72" t="str">
        <f t="shared" si="61"/>
        <v>-</v>
      </c>
      <c r="Y402" s="72" t="str">
        <f t="shared" si="62"/>
        <v>-</v>
      </c>
      <c r="Z402" s="72" t="str">
        <f t="shared" si="63"/>
        <v>-</v>
      </c>
      <c r="AA402" s="72">
        <f t="shared" si="65"/>
        <v>0</v>
      </c>
      <c r="AB402" s="60" t="str">
        <f>IFERROR(INDEX('Listor_utökad spend'!D:D,MATCH(VALUE('Input-inköpta varor o tjänster'!E411),'Listor_utökad spend'!E:E,0)),0)</f>
        <v>9 Vård- och tandvårdsrelaterade tjänster</v>
      </c>
      <c r="AC402" s="60" t="str">
        <f>IFERROR(INDEX('Listor_utökad spend'!F:F,MATCH(('Input-inköpta varor o tjänster'!F411),'Listor_utökad spend'!G:G,0)),AB402)</f>
        <v>9.1 Barn- och ungdomsmedicinska specialiteter</v>
      </c>
      <c r="AD402" s="60" t="str">
        <f>IFERROR(INDEX('Listor_utökad spend'!H:H,MATCH(('Input-inköpta varor o tjänster'!G411),'Listor_utökad spend'!I:I,0)),AC402)</f>
        <v>9.10.4. Gynekologisk onkologi</v>
      </c>
      <c r="AE402" s="62"/>
      <c r="AF402"/>
    </row>
    <row r="403" spans="1:32" s="63" customFormat="1" ht="15.5" thickTop="1" thickBot="1">
      <c r="A403" t="str">
        <f t="shared" si="58"/>
        <v>InköpAvVarorInköptaprodukterochtjänster-utökadberäkning9.10.5Skolhälsovård(medicinskainsatserielevhälsan)</v>
      </c>
      <c r="B403" t="s">
        <v>12</v>
      </c>
      <c r="C403" t="str">
        <f>'Input-inköpta varor o tjänster'!$J$11</f>
        <v>Inköpta produkter och tjänster - utökad beräkning</v>
      </c>
      <c r="D403" t="str">
        <f>'Input-inköpta varor o tjänster'!J412</f>
        <v>9.10.5 Skolhälsovård (medicinska insatser i elevhälsan)</v>
      </c>
      <c r="E403" t="s">
        <v>516</v>
      </c>
      <c r="F403" s="77">
        <f>'Input-inköpta varor o tjänster'!K412</f>
        <v>0</v>
      </c>
      <c r="G403" s="77">
        <f>'Input-inköpta varor o tjänster'!L412</f>
        <v>0</v>
      </c>
      <c r="H403" s="77">
        <f>'Input-inköpta varor o tjänster'!M412</f>
        <v>0</v>
      </c>
      <c r="I403" s="77">
        <f>'Input-inköpta varor o tjänster'!N412</f>
        <v>0</v>
      </c>
      <c r="J403" s="77" t="str">
        <f>'Input-inköpta varor o tjänster'!O412</f>
        <v>kg CO2e/SEK</v>
      </c>
      <c r="K403" s="77">
        <f>'Input-inköpta varor o tjänster'!P412</f>
        <v>0</v>
      </c>
      <c r="L403" s="77">
        <f>'Input-inköpta varor o tjänster'!Q412</f>
        <v>0</v>
      </c>
      <c r="M403" s="78">
        <f>'Input-inköpta varor o tjänster'!R412</f>
        <v>5.3580579380120069E-3</v>
      </c>
      <c r="N403" s="78" t="str">
        <f>IF(ISNUMBER('Input-inköpta varor o tjänster'!S412),'Input-inköpta varor o tjänster'!S412,"-")</f>
        <v>-</v>
      </c>
      <c r="O403" s="78" t="str">
        <f>IF(ISNUMBER('Input-inköpta varor o tjänster'!T412),'Input-inköpta varor o tjänster'!T412,"-")</f>
        <v>-</v>
      </c>
      <c r="P403" s="78" t="str">
        <f>IF(ISNUMBER('Input-inköpta varor o tjänster'!U412),'Input-inköpta varor o tjänster'!U412,"-")</f>
        <v>-</v>
      </c>
      <c r="Q403" s="60" t="str">
        <f t="shared" si="60"/>
        <v>-</v>
      </c>
      <c r="R403" s="60" t="str">
        <f t="shared" si="60"/>
        <v>-</v>
      </c>
      <c r="S403" s="61" t="str">
        <f t="shared" si="60"/>
        <v>-</v>
      </c>
      <c r="T403" s="72" t="str">
        <f t="shared" si="59"/>
        <v>-</v>
      </c>
      <c r="U403" s="72" t="str">
        <f t="shared" si="59"/>
        <v>-</v>
      </c>
      <c r="V403" s="72" t="str">
        <f t="shared" si="59"/>
        <v>-</v>
      </c>
      <c r="W403" s="72">
        <f t="shared" si="64"/>
        <v>0</v>
      </c>
      <c r="X403" s="72" t="str">
        <f t="shared" si="61"/>
        <v>-</v>
      </c>
      <c r="Y403" s="72" t="str">
        <f t="shared" si="62"/>
        <v>-</v>
      </c>
      <c r="Z403" s="72" t="str">
        <f t="shared" si="63"/>
        <v>-</v>
      </c>
      <c r="AA403" s="72">
        <f t="shared" si="65"/>
        <v>0</v>
      </c>
      <c r="AB403" s="60" t="str">
        <f>IFERROR(INDEX('Listor_utökad spend'!D:D,MATCH(VALUE('Input-inköpta varor o tjänster'!E412),'Listor_utökad spend'!E:E,0)),0)</f>
        <v>9 Vård- och tandvårdsrelaterade tjänster</v>
      </c>
      <c r="AC403" s="60" t="str">
        <f>IFERROR(INDEX('Listor_utökad spend'!F:F,MATCH(('Input-inköpta varor o tjänster'!F412),'Listor_utökad spend'!G:G,0)),AB403)</f>
        <v>9.1 Barn- och ungdomsmedicinska specialiteter</v>
      </c>
      <c r="AD403" s="60" t="str">
        <f>IFERROR(INDEX('Listor_utökad spend'!H:H,MATCH(('Input-inköpta varor o tjänster'!G412),'Listor_utökad spend'!I:I,0)),AC403)</f>
        <v>9.10.5. Skolhälsovård (medicinska insatser i elevhälsan)</v>
      </c>
      <c r="AE403" s="62"/>
      <c r="AF403"/>
    </row>
    <row r="404" spans="1:32" s="63" customFormat="1" ht="15.5" thickTop="1" thickBot="1">
      <c r="A404" t="str">
        <f t="shared" si="58"/>
        <v>InköpAvVarorInköptaprodukterochtjänster-utökadberäkning9.10.6Nuklearmedicin</v>
      </c>
      <c r="B404" t="s">
        <v>12</v>
      </c>
      <c r="C404" t="str">
        <f>'Input-inköpta varor o tjänster'!$J$11</f>
        <v>Inköpta produkter och tjänster - utökad beräkning</v>
      </c>
      <c r="D404" t="str">
        <f>'Input-inköpta varor o tjänster'!J413</f>
        <v>9.10.6 Nuklearmedicin</v>
      </c>
      <c r="E404" t="s">
        <v>516</v>
      </c>
      <c r="F404" s="77">
        <f>'Input-inköpta varor o tjänster'!K413</f>
        <v>0</v>
      </c>
      <c r="G404" s="77">
        <f>'Input-inköpta varor o tjänster'!L413</f>
        <v>0</v>
      </c>
      <c r="H404" s="77">
        <f>'Input-inköpta varor o tjänster'!M413</f>
        <v>0</v>
      </c>
      <c r="I404" s="77">
        <f>'Input-inköpta varor o tjänster'!N413</f>
        <v>0</v>
      </c>
      <c r="J404" s="77" t="str">
        <f>'Input-inköpta varor o tjänster'!O413</f>
        <v>kg CO2e/SEK</v>
      </c>
      <c r="K404" s="77">
        <f>'Input-inköpta varor o tjänster'!P413</f>
        <v>0</v>
      </c>
      <c r="L404" s="77">
        <f>'Input-inköpta varor o tjänster'!Q413</f>
        <v>0</v>
      </c>
      <c r="M404" s="78">
        <f>'Input-inköpta varor o tjänster'!R413</f>
        <v>5.3580579380120069E-3</v>
      </c>
      <c r="N404" s="78" t="str">
        <f>IF(ISNUMBER('Input-inköpta varor o tjänster'!S413),'Input-inköpta varor o tjänster'!S413,"-")</f>
        <v>-</v>
      </c>
      <c r="O404" s="78" t="str">
        <f>IF(ISNUMBER('Input-inköpta varor o tjänster'!T413),'Input-inköpta varor o tjänster'!T413,"-")</f>
        <v>-</v>
      </c>
      <c r="P404" s="78" t="str">
        <f>IF(ISNUMBER('Input-inköpta varor o tjänster'!U413),'Input-inköpta varor o tjänster'!U413,"-")</f>
        <v>-</v>
      </c>
      <c r="Q404" s="60" t="str">
        <f t="shared" si="60"/>
        <v>-</v>
      </c>
      <c r="R404" s="60" t="str">
        <f t="shared" si="60"/>
        <v>-</v>
      </c>
      <c r="S404" s="61" t="str">
        <f t="shared" si="60"/>
        <v>-</v>
      </c>
      <c r="T404" s="72" t="str">
        <f t="shared" si="59"/>
        <v>-</v>
      </c>
      <c r="U404" s="72" t="str">
        <f t="shared" si="59"/>
        <v>-</v>
      </c>
      <c r="V404" s="72" t="str">
        <f t="shared" si="59"/>
        <v>-</v>
      </c>
      <c r="W404" s="72">
        <f t="shared" si="64"/>
        <v>0</v>
      </c>
      <c r="X404" s="72" t="str">
        <f t="shared" si="61"/>
        <v>-</v>
      </c>
      <c r="Y404" s="72" t="str">
        <f t="shared" si="62"/>
        <v>-</v>
      </c>
      <c r="Z404" s="72" t="str">
        <f t="shared" si="63"/>
        <v>-</v>
      </c>
      <c r="AA404" s="72">
        <f t="shared" si="65"/>
        <v>0</v>
      </c>
      <c r="AB404" s="60" t="str">
        <f>IFERROR(INDEX('Listor_utökad spend'!D:D,MATCH(VALUE('Input-inköpta varor o tjänster'!E413),'Listor_utökad spend'!E:E,0)),0)</f>
        <v>9 Vård- och tandvårdsrelaterade tjänster</v>
      </c>
      <c r="AC404" s="60" t="str">
        <f>IFERROR(INDEX('Listor_utökad spend'!F:F,MATCH(('Input-inköpta varor o tjänster'!F413),'Listor_utökad spend'!G:G,0)),AB404)</f>
        <v>9.1 Barn- och ungdomsmedicinska specialiteter</v>
      </c>
      <c r="AD404" s="60" t="str">
        <f>IFERROR(INDEX('Listor_utökad spend'!H:H,MATCH(('Input-inköpta varor o tjänster'!G413),'Listor_utökad spend'!I:I,0)),AC404)</f>
        <v>9.10.6. Nuklearmedicin</v>
      </c>
      <c r="AE404" s="62"/>
      <c r="AF404"/>
    </row>
    <row r="405" spans="1:32" s="63" customFormat="1" ht="15.5" thickTop="1" thickBot="1">
      <c r="A405" t="str">
        <f t="shared" si="58"/>
        <v>InköpAvVarorInköptaprodukterochtjänster-utökadberäkning9.10.7Palliativmedicin</v>
      </c>
      <c r="B405" t="s">
        <v>12</v>
      </c>
      <c r="C405" t="str">
        <f>'Input-inköpta varor o tjänster'!$J$11</f>
        <v>Inköpta produkter och tjänster - utökad beräkning</v>
      </c>
      <c r="D405" t="str">
        <f>'Input-inköpta varor o tjänster'!J414</f>
        <v>9.10.7 Palliativ medicin</v>
      </c>
      <c r="E405" t="s">
        <v>516</v>
      </c>
      <c r="F405" s="77">
        <f>'Input-inköpta varor o tjänster'!K414</f>
        <v>0</v>
      </c>
      <c r="G405" s="77">
        <f>'Input-inköpta varor o tjänster'!L414</f>
        <v>0</v>
      </c>
      <c r="H405" s="77">
        <f>'Input-inköpta varor o tjänster'!M414</f>
        <v>0</v>
      </c>
      <c r="I405" s="77">
        <f>'Input-inköpta varor o tjänster'!N414</f>
        <v>0</v>
      </c>
      <c r="J405" s="77" t="str">
        <f>'Input-inköpta varor o tjänster'!O414</f>
        <v>kg CO2e/SEK</v>
      </c>
      <c r="K405" s="77">
        <f>'Input-inköpta varor o tjänster'!P414</f>
        <v>0</v>
      </c>
      <c r="L405" s="77">
        <f>'Input-inköpta varor o tjänster'!Q414</f>
        <v>0</v>
      </c>
      <c r="M405" s="78">
        <f>'Input-inköpta varor o tjänster'!R414</f>
        <v>5.3580579380120069E-3</v>
      </c>
      <c r="N405" s="78" t="str">
        <f>IF(ISNUMBER('Input-inköpta varor o tjänster'!S414),'Input-inköpta varor o tjänster'!S414,"-")</f>
        <v>-</v>
      </c>
      <c r="O405" s="78" t="str">
        <f>IF(ISNUMBER('Input-inköpta varor o tjänster'!T414),'Input-inköpta varor o tjänster'!T414,"-")</f>
        <v>-</v>
      </c>
      <c r="P405" s="78" t="str">
        <f>IF(ISNUMBER('Input-inköpta varor o tjänster'!U414),'Input-inköpta varor o tjänster'!U414,"-")</f>
        <v>-</v>
      </c>
      <c r="Q405" s="60" t="str">
        <f t="shared" si="60"/>
        <v>-</v>
      </c>
      <c r="R405" s="60" t="str">
        <f t="shared" si="60"/>
        <v>-</v>
      </c>
      <c r="S405" s="61" t="str">
        <f t="shared" si="60"/>
        <v>-</v>
      </c>
      <c r="T405" s="72" t="str">
        <f t="shared" si="59"/>
        <v>-</v>
      </c>
      <c r="U405" s="72" t="str">
        <f t="shared" si="59"/>
        <v>-</v>
      </c>
      <c r="V405" s="72" t="str">
        <f t="shared" si="59"/>
        <v>-</v>
      </c>
      <c r="W405" s="72">
        <f t="shared" si="64"/>
        <v>0</v>
      </c>
      <c r="X405" s="72" t="str">
        <f t="shared" si="61"/>
        <v>-</v>
      </c>
      <c r="Y405" s="72" t="str">
        <f t="shared" si="62"/>
        <v>-</v>
      </c>
      <c r="Z405" s="72" t="str">
        <f t="shared" si="63"/>
        <v>-</v>
      </c>
      <c r="AA405" s="72">
        <f t="shared" si="65"/>
        <v>0</v>
      </c>
      <c r="AB405" s="60" t="str">
        <f>IFERROR(INDEX('Listor_utökad spend'!D:D,MATCH(VALUE('Input-inköpta varor o tjänster'!E414),'Listor_utökad spend'!E:E,0)),0)</f>
        <v>9 Vård- och tandvårdsrelaterade tjänster</v>
      </c>
      <c r="AC405" s="60" t="str">
        <f>IFERROR(INDEX('Listor_utökad spend'!F:F,MATCH(('Input-inköpta varor o tjänster'!F414),'Listor_utökad spend'!G:G,0)),AB405)</f>
        <v>9.1 Barn- och ungdomsmedicinska specialiteter</v>
      </c>
      <c r="AD405" s="60" t="str">
        <f>IFERROR(INDEX('Listor_utökad spend'!H:H,MATCH(('Input-inköpta varor o tjänster'!G414),'Listor_utökad spend'!I:I,0)),AC405)</f>
        <v>9.10.7. Palliativ medicin</v>
      </c>
      <c r="AE405" s="62"/>
      <c r="AF405"/>
    </row>
    <row r="406" spans="1:32" s="63" customFormat="1" ht="15.5" thickTop="1" thickBot="1">
      <c r="A406" t="str">
        <f t="shared" si="58"/>
        <v>InköpAvVarorInköptaprodukterochtjänster-utökadberäkning9.10.8Smärtlindring</v>
      </c>
      <c r="B406" t="s">
        <v>12</v>
      </c>
      <c r="C406" t="str">
        <f>'Input-inköpta varor o tjänster'!$J$11</f>
        <v>Inköpta produkter och tjänster - utökad beräkning</v>
      </c>
      <c r="D406" t="str">
        <f>'Input-inköpta varor o tjänster'!J415</f>
        <v>9.10.8 Smärtlindring</v>
      </c>
      <c r="E406" t="s">
        <v>516</v>
      </c>
      <c r="F406" s="77">
        <f>'Input-inköpta varor o tjänster'!K415</f>
        <v>0</v>
      </c>
      <c r="G406" s="77">
        <f>'Input-inköpta varor o tjänster'!L415</f>
        <v>0</v>
      </c>
      <c r="H406" s="77">
        <f>'Input-inköpta varor o tjänster'!M415</f>
        <v>0</v>
      </c>
      <c r="I406" s="77">
        <f>'Input-inköpta varor o tjänster'!N415</f>
        <v>0</v>
      </c>
      <c r="J406" s="77" t="str">
        <f>'Input-inköpta varor o tjänster'!O415</f>
        <v>kg CO2e/SEK</v>
      </c>
      <c r="K406" s="77">
        <f>'Input-inköpta varor o tjänster'!P415</f>
        <v>0</v>
      </c>
      <c r="L406" s="77">
        <f>'Input-inköpta varor o tjänster'!Q415</f>
        <v>0</v>
      </c>
      <c r="M406" s="78">
        <f>'Input-inköpta varor o tjänster'!R415</f>
        <v>5.3580579380120069E-3</v>
      </c>
      <c r="N406" s="78" t="str">
        <f>IF(ISNUMBER('Input-inköpta varor o tjänster'!S415),'Input-inköpta varor o tjänster'!S415,"-")</f>
        <v>-</v>
      </c>
      <c r="O406" s="78" t="str">
        <f>IF(ISNUMBER('Input-inköpta varor o tjänster'!T415),'Input-inköpta varor o tjänster'!T415,"-")</f>
        <v>-</v>
      </c>
      <c r="P406" s="78" t="str">
        <f>IF(ISNUMBER('Input-inköpta varor o tjänster'!U415),'Input-inköpta varor o tjänster'!U415,"-")</f>
        <v>-</v>
      </c>
      <c r="Q406" s="60" t="str">
        <f t="shared" si="60"/>
        <v>-</v>
      </c>
      <c r="R406" s="60" t="str">
        <f t="shared" si="60"/>
        <v>-</v>
      </c>
      <c r="S406" s="61" t="str">
        <f t="shared" si="60"/>
        <v>-</v>
      </c>
      <c r="T406" s="72" t="str">
        <f t="shared" si="59"/>
        <v>-</v>
      </c>
      <c r="U406" s="72" t="str">
        <f t="shared" si="59"/>
        <v>-</v>
      </c>
      <c r="V406" s="72" t="str">
        <f t="shared" si="59"/>
        <v>-</v>
      </c>
      <c r="W406" s="72">
        <f t="shared" si="64"/>
        <v>0</v>
      </c>
      <c r="X406" s="72" t="str">
        <f t="shared" si="61"/>
        <v>-</v>
      </c>
      <c r="Y406" s="72" t="str">
        <f t="shared" si="62"/>
        <v>-</v>
      </c>
      <c r="Z406" s="72" t="str">
        <f t="shared" si="63"/>
        <v>-</v>
      </c>
      <c r="AA406" s="72">
        <f t="shared" si="65"/>
        <v>0</v>
      </c>
      <c r="AB406" s="60" t="str">
        <f>IFERROR(INDEX('Listor_utökad spend'!D:D,MATCH(VALUE('Input-inköpta varor o tjänster'!E415),'Listor_utökad spend'!E:E,0)),0)</f>
        <v>9 Vård- och tandvårdsrelaterade tjänster</v>
      </c>
      <c r="AC406" s="60" t="str">
        <f>IFERROR(INDEX('Listor_utökad spend'!F:F,MATCH(('Input-inköpta varor o tjänster'!F415),'Listor_utökad spend'!G:G,0)),AB406)</f>
        <v>9.1 Barn- och ungdomsmedicinska specialiteter</v>
      </c>
      <c r="AD406" s="60" t="str">
        <f>IFERROR(INDEX('Listor_utökad spend'!H:H,MATCH(('Input-inköpta varor o tjänster'!G415),'Listor_utökad spend'!I:I,0)),AC406)</f>
        <v>9.10.8. Smärtlindring</v>
      </c>
      <c r="AE406" s="62"/>
      <c r="AF406"/>
    </row>
    <row r="407" spans="1:32" s="63" customFormat="1" ht="15.5" thickTop="1" thickBot="1">
      <c r="A407" t="str">
        <f t="shared" si="58"/>
        <v>InköpAvVarorInköptaprodukterochtjänster-utökadberäkning9.10.9Vårdhygien</v>
      </c>
      <c r="B407" t="s">
        <v>12</v>
      </c>
      <c r="C407" t="str">
        <f>'Input-inköpta varor o tjänster'!$J$11</f>
        <v>Inköpta produkter och tjänster - utökad beräkning</v>
      </c>
      <c r="D407" t="str">
        <f>'Input-inköpta varor o tjänster'!J416</f>
        <v>9.10.9 Vårdhygien</v>
      </c>
      <c r="E407" t="s">
        <v>516</v>
      </c>
      <c r="F407" s="77">
        <f>'Input-inköpta varor o tjänster'!K416</f>
        <v>0</v>
      </c>
      <c r="G407" s="77">
        <f>'Input-inköpta varor o tjänster'!L416</f>
        <v>0</v>
      </c>
      <c r="H407" s="77">
        <f>'Input-inköpta varor o tjänster'!M416</f>
        <v>0</v>
      </c>
      <c r="I407" s="77">
        <f>'Input-inköpta varor o tjänster'!N416</f>
        <v>0</v>
      </c>
      <c r="J407" s="77" t="str">
        <f>'Input-inköpta varor o tjänster'!O416</f>
        <v>kg CO2e/SEK</v>
      </c>
      <c r="K407" s="77">
        <f>'Input-inköpta varor o tjänster'!P416</f>
        <v>0</v>
      </c>
      <c r="L407" s="77">
        <f>'Input-inköpta varor o tjänster'!Q416</f>
        <v>0</v>
      </c>
      <c r="M407" s="78">
        <f>'Input-inköpta varor o tjänster'!R416</f>
        <v>5.3580579380120069E-3</v>
      </c>
      <c r="N407" s="78" t="str">
        <f>IF(ISNUMBER('Input-inköpta varor o tjänster'!S416),'Input-inköpta varor o tjänster'!S416,"-")</f>
        <v>-</v>
      </c>
      <c r="O407" s="78" t="str">
        <f>IF(ISNUMBER('Input-inköpta varor o tjänster'!T416),'Input-inköpta varor o tjänster'!T416,"-")</f>
        <v>-</v>
      </c>
      <c r="P407" s="78" t="str">
        <f>IF(ISNUMBER('Input-inköpta varor o tjänster'!U416),'Input-inköpta varor o tjänster'!U416,"-")</f>
        <v>-</v>
      </c>
      <c r="Q407" s="60" t="str">
        <f t="shared" si="60"/>
        <v>-</v>
      </c>
      <c r="R407" s="60" t="str">
        <f t="shared" si="60"/>
        <v>-</v>
      </c>
      <c r="S407" s="61" t="str">
        <f t="shared" si="60"/>
        <v>-</v>
      </c>
      <c r="T407" s="72" t="str">
        <f t="shared" si="59"/>
        <v>-</v>
      </c>
      <c r="U407" s="72" t="str">
        <f t="shared" si="59"/>
        <v>-</v>
      </c>
      <c r="V407" s="72" t="str">
        <f t="shared" si="59"/>
        <v>-</v>
      </c>
      <c r="W407" s="72">
        <f t="shared" si="64"/>
        <v>0</v>
      </c>
      <c r="X407" s="72" t="str">
        <f t="shared" si="61"/>
        <v>-</v>
      </c>
      <c r="Y407" s="72" t="str">
        <f t="shared" si="62"/>
        <v>-</v>
      </c>
      <c r="Z407" s="72" t="str">
        <f t="shared" si="63"/>
        <v>-</v>
      </c>
      <c r="AA407" s="72">
        <f t="shared" si="65"/>
        <v>0</v>
      </c>
      <c r="AB407" s="60" t="str">
        <f>IFERROR(INDEX('Listor_utökad spend'!D:D,MATCH(VALUE('Input-inköpta varor o tjänster'!E416),'Listor_utökad spend'!E:E,0)),0)</f>
        <v>9 Vård- och tandvårdsrelaterade tjänster</v>
      </c>
      <c r="AC407" s="60" t="str">
        <f>IFERROR(INDEX('Listor_utökad spend'!F:F,MATCH(('Input-inköpta varor o tjänster'!F416),'Listor_utökad spend'!G:G,0)),AB407)</f>
        <v>9.1 Barn- och ungdomsmedicinska specialiteter</v>
      </c>
      <c r="AD407" s="60" t="str">
        <f>IFERROR(INDEX('Listor_utökad spend'!H:H,MATCH(('Input-inköpta varor o tjänster'!G416),'Listor_utökad spend'!I:I,0)),AC407)</f>
        <v>9.10.9. Vårdhygien</v>
      </c>
      <c r="AE407" s="62"/>
      <c r="AF407"/>
    </row>
    <row r="408" spans="1:32" s="63" customFormat="1" ht="15.5" thickTop="1" thickBot="1">
      <c r="A408" t="str">
        <f t="shared" si="58"/>
        <v>InköpAvVarorInköptaprodukterochtjänster-utökadberäkning9.10.10Äldrepsykiatri</v>
      </c>
      <c r="B408" t="s">
        <v>12</v>
      </c>
      <c r="C408" t="str">
        <f>'Input-inköpta varor o tjänster'!$J$11</f>
        <v>Inköpta produkter och tjänster - utökad beräkning</v>
      </c>
      <c r="D408" t="str">
        <f>'Input-inköpta varor o tjänster'!J417</f>
        <v>9.10.10 Äldrepsykiatri</v>
      </c>
      <c r="E408" t="s">
        <v>516</v>
      </c>
      <c r="F408" s="77">
        <f>'Input-inköpta varor o tjänster'!K417</f>
        <v>0</v>
      </c>
      <c r="G408" s="77">
        <f>'Input-inköpta varor o tjänster'!L417</f>
        <v>0</v>
      </c>
      <c r="H408" s="77">
        <f>'Input-inköpta varor o tjänster'!M417</f>
        <v>0</v>
      </c>
      <c r="I408" s="77">
        <f>'Input-inköpta varor o tjänster'!N417</f>
        <v>0</v>
      </c>
      <c r="J408" s="77" t="str">
        <f>'Input-inköpta varor o tjänster'!O417</f>
        <v>kg CO2e/SEK</v>
      </c>
      <c r="K408" s="77">
        <f>'Input-inköpta varor o tjänster'!P417</f>
        <v>0</v>
      </c>
      <c r="L408" s="77">
        <f>'Input-inköpta varor o tjänster'!Q417</f>
        <v>0</v>
      </c>
      <c r="M408" s="78">
        <f>'Input-inköpta varor o tjänster'!R417</f>
        <v>5.3580579380120069E-3</v>
      </c>
      <c r="N408" s="78" t="str">
        <f>IF(ISNUMBER('Input-inköpta varor o tjänster'!S417),'Input-inköpta varor o tjänster'!S417,"-")</f>
        <v>-</v>
      </c>
      <c r="O408" s="78" t="str">
        <f>IF(ISNUMBER('Input-inköpta varor o tjänster'!T417),'Input-inköpta varor o tjänster'!T417,"-")</f>
        <v>-</v>
      </c>
      <c r="P408" s="78" t="str">
        <f>IF(ISNUMBER('Input-inköpta varor o tjänster'!U417),'Input-inköpta varor o tjänster'!U417,"-")</f>
        <v>-</v>
      </c>
      <c r="Q408" s="60" t="str">
        <f t="shared" si="60"/>
        <v>-</v>
      </c>
      <c r="R408" s="60" t="str">
        <f t="shared" si="60"/>
        <v>-</v>
      </c>
      <c r="S408" s="61" t="str">
        <f t="shared" si="60"/>
        <v>-</v>
      </c>
      <c r="T408" s="72" t="str">
        <f t="shared" si="59"/>
        <v>-</v>
      </c>
      <c r="U408" s="72" t="str">
        <f t="shared" si="59"/>
        <v>-</v>
      </c>
      <c r="V408" s="72" t="str">
        <f t="shared" si="59"/>
        <v>-</v>
      </c>
      <c r="W408" s="72">
        <f t="shared" si="64"/>
        <v>0</v>
      </c>
      <c r="X408" s="72" t="str">
        <f t="shared" si="61"/>
        <v>-</v>
      </c>
      <c r="Y408" s="72" t="str">
        <f t="shared" si="62"/>
        <v>-</v>
      </c>
      <c r="Z408" s="72" t="str">
        <f t="shared" si="63"/>
        <v>-</v>
      </c>
      <c r="AA408" s="72">
        <f t="shared" si="65"/>
        <v>0</v>
      </c>
      <c r="AB408" s="60" t="str">
        <f>IFERROR(INDEX('Listor_utökad spend'!D:D,MATCH(VALUE('Input-inköpta varor o tjänster'!E417),'Listor_utökad spend'!E:E,0)),0)</f>
        <v>9 Vård- och tandvårdsrelaterade tjänster</v>
      </c>
      <c r="AC408" s="60" t="str">
        <f>IFERROR(INDEX('Listor_utökad spend'!F:F,MATCH(('Input-inköpta varor o tjänster'!F417),'Listor_utökad spend'!G:G,0)),AB408)</f>
        <v>9.1 Barn- och ungdomsmedicinska specialiteter</v>
      </c>
      <c r="AD408" s="60" t="str">
        <f>IFERROR(INDEX('Listor_utökad spend'!H:H,MATCH(('Input-inköpta varor o tjänster'!G417),'Listor_utökad spend'!I:I,0)),AC408)</f>
        <v>9.10.10. Äldrepsykiatri</v>
      </c>
      <c r="AE408" s="62"/>
      <c r="AF408"/>
    </row>
    <row r="409" spans="1:32" s="63" customFormat="1" ht="15.5" thickTop="1" thickBot="1">
      <c r="A409" t="str">
        <f t="shared" si="58"/>
        <v>InköpAvVarorInköptaprodukterochtjänster-utökadberäkning9.11Övrigavårdrelateradetjänster</v>
      </c>
      <c r="B409" t="s">
        <v>12</v>
      </c>
      <c r="C409" t="str">
        <f>'Input-inköpta varor o tjänster'!$J$11</f>
        <v>Inköpta produkter och tjänster - utökad beräkning</v>
      </c>
      <c r="D409" t="str">
        <f>'Input-inköpta varor o tjänster'!J418</f>
        <v>9.11 Övriga vårdrelaterade tjänster</v>
      </c>
      <c r="E409" t="s">
        <v>516</v>
      </c>
      <c r="F409" s="77">
        <f>'Input-inköpta varor o tjänster'!K418</f>
        <v>0</v>
      </c>
      <c r="G409" s="77">
        <f>'Input-inköpta varor o tjänster'!L418</f>
        <v>0</v>
      </c>
      <c r="H409" s="77">
        <f>'Input-inköpta varor o tjänster'!M418</f>
        <v>0</v>
      </c>
      <c r="I409" s="77">
        <f>'Input-inköpta varor o tjänster'!N418</f>
        <v>0</v>
      </c>
      <c r="J409" s="77" t="str">
        <f>'Input-inköpta varor o tjänster'!O418</f>
        <v>kg CO2e/SEK</v>
      </c>
      <c r="K409" s="77">
        <f>'Input-inköpta varor o tjänster'!P418</f>
        <v>0</v>
      </c>
      <c r="L409" s="77">
        <f>'Input-inköpta varor o tjänster'!Q418</f>
        <v>0</v>
      </c>
      <c r="M409" s="78">
        <f>'Input-inköpta varor o tjänster'!R418</f>
        <v>5.3580579380120069E-3</v>
      </c>
      <c r="N409" s="78" t="str">
        <f>IF(ISNUMBER('Input-inköpta varor o tjänster'!S418),'Input-inköpta varor o tjänster'!S418,"-")</f>
        <v>-</v>
      </c>
      <c r="O409" s="78" t="str">
        <f>IF(ISNUMBER('Input-inköpta varor o tjänster'!T418),'Input-inköpta varor o tjänster'!T418,"-")</f>
        <v>-</v>
      </c>
      <c r="P409" s="78" t="str">
        <f>IF(ISNUMBER('Input-inköpta varor o tjänster'!U418),'Input-inköpta varor o tjänster'!U418,"-")</f>
        <v>-</v>
      </c>
      <c r="Q409" s="60" t="str">
        <f t="shared" si="60"/>
        <v>-</v>
      </c>
      <c r="R409" s="60" t="str">
        <f t="shared" si="60"/>
        <v>-</v>
      </c>
      <c r="S409" s="61" t="str">
        <f t="shared" si="60"/>
        <v>-</v>
      </c>
      <c r="T409" s="72" t="str">
        <f t="shared" si="59"/>
        <v>-</v>
      </c>
      <c r="U409" s="72" t="str">
        <f t="shared" si="59"/>
        <v>-</v>
      </c>
      <c r="V409" s="72" t="str">
        <f t="shared" si="59"/>
        <v>-</v>
      </c>
      <c r="W409" s="72">
        <f t="shared" si="64"/>
        <v>0</v>
      </c>
      <c r="X409" s="72" t="str">
        <f t="shared" si="61"/>
        <v>-</v>
      </c>
      <c r="Y409" s="72" t="str">
        <f t="shared" si="62"/>
        <v>-</v>
      </c>
      <c r="Z409" s="72" t="str">
        <f t="shared" si="63"/>
        <v>-</v>
      </c>
      <c r="AA409" s="72">
        <f t="shared" si="65"/>
        <v>0</v>
      </c>
      <c r="AB409" s="60" t="str">
        <f>IFERROR(INDEX('Listor_utökad spend'!D:D,MATCH(VALUE('Input-inköpta varor o tjänster'!E418),'Listor_utökad spend'!E:E,0)),0)</f>
        <v>9 Vård- och tandvårdsrelaterade tjänster</v>
      </c>
      <c r="AC409" s="60" t="str">
        <f>IFERROR(INDEX('Listor_utökad spend'!F:F,MATCH(('Input-inköpta varor o tjänster'!F418),'Listor_utökad spend'!G:G,0)),AB409)</f>
        <v>9.1 Barn- och ungdomsmedicinska specialiteter</v>
      </c>
      <c r="AD409" s="60" t="str">
        <f>IFERROR(INDEX('Listor_utökad spend'!H:H,MATCH(('Input-inköpta varor o tjänster'!G418),'Listor_utökad spend'!I:I,0)),AC409)</f>
        <v>9.1 Barn- och ungdomsmedicinska specialiteter</v>
      </c>
      <c r="AE409" s="62"/>
      <c r="AF409"/>
    </row>
    <row r="410" spans="1:32" s="63" customFormat="1" ht="15.5" thickTop="1" thickBot="1">
      <c r="A410" t="str">
        <f t="shared" si="58"/>
        <v>InköpAvVarorInköptaprodukterochtjänster-utökadberäkning9.11.1Psykoterapi</v>
      </c>
      <c r="B410" t="s">
        <v>12</v>
      </c>
      <c r="C410" t="str">
        <f>'Input-inköpta varor o tjänster'!$J$11</f>
        <v>Inköpta produkter och tjänster - utökad beräkning</v>
      </c>
      <c r="D410" t="str">
        <f>'Input-inköpta varor o tjänster'!J419</f>
        <v>9.11.1 Psykoterapi</v>
      </c>
      <c r="E410" t="s">
        <v>516</v>
      </c>
      <c r="F410" s="77">
        <f>'Input-inköpta varor o tjänster'!K419</f>
        <v>0</v>
      </c>
      <c r="G410" s="77">
        <f>'Input-inköpta varor o tjänster'!L419</f>
        <v>0</v>
      </c>
      <c r="H410" s="77">
        <f>'Input-inköpta varor o tjänster'!M419</f>
        <v>0</v>
      </c>
      <c r="I410" s="77">
        <f>'Input-inköpta varor o tjänster'!N419</f>
        <v>0</v>
      </c>
      <c r="J410" s="77" t="str">
        <f>'Input-inköpta varor o tjänster'!O419</f>
        <v>kg CO2e/SEK</v>
      </c>
      <c r="K410" s="77">
        <f>'Input-inköpta varor o tjänster'!P419</f>
        <v>0</v>
      </c>
      <c r="L410" s="77">
        <f>'Input-inköpta varor o tjänster'!Q419</f>
        <v>0</v>
      </c>
      <c r="M410" s="78">
        <f>'Input-inköpta varor o tjänster'!R419</f>
        <v>5.3580579380120069E-3</v>
      </c>
      <c r="N410" s="78" t="str">
        <f>IF(ISNUMBER('Input-inköpta varor o tjänster'!S419),'Input-inköpta varor o tjänster'!S419,"-")</f>
        <v>-</v>
      </c>
      <c r="O410" s="78" t="str">
        <f>IF(ISNUMBER('Input-inköpta varor o tjänster'!T419),'Input-inköpta varor o tjänster'!T419,"-")</f>
        <v>-</v>
      </c>
      <c r="P410" s="78" t="str">
        <f>IF(ISNUMBER('Input-inköpta varor o tjänster'!U419),'Input-inköpta varor o tjänster'!U419,"-")</f>
        <v>-</v>
      </c>
      <c r="Q410" s="60" t="str">
        <f t="shared" si="60"/>
        <v>-</v>
      </c>
      <c r="R410" s="60" t="str">
        <f t="shared" si="60"/>
        <v>-</v>
      </c>
      <c r="S410" s="61" t="str">
        <f t="shared" si="60"/>
        <v>-</v>
      </c>
      <c r="T410" s="72" t="str">
        <f t="shared" si="59"/>
        <v>-</v>
      </c>
      <c r="U410" s="72" t="str">
        <f t="shared" si="59"/>
        <v>-</v>
      </c>
      <c r="V410" s="72" t="str">
        <f t="shared" si="59"/>
        <v>-</v>
      </c>
      <c r="W410" s="72">
        <f t="shared" si="64"/>
        <v>0</v>
      </c>
      <c r="X410" s="72" t="str">
        <f t="shared" si="61"/>
        <v>-</v>
      </c>
      <c r="Y410" s="72" t="str">
        <f t="shared" si="62"/>
        <v>-</v>
      </c>
      <c r="Z410" s="72" t="str">
        <f t="shared" si="63"/>
        <v>-</v>
      </c>
      <c r="AA410" s="72">
        <f t="shared" si="65"/>
        <v>0</v>
      </c>
      <c r="AB410" s="60" t="str">
        <f>IFERROR(INDEX('Listor_utökad spend'!D:D,MATCH(VALUE('Input-inköpta varor o tjänster'!E419),'Listor_utökad spend'!E:E,0)),0)</f>
        <v>9 Vård- och tandvårdsrelaterade tjänster</v>
      </c>
      <c r="AC410" s="60" t="str">
        <f>IFERROR(INDEX('Listor_utökad spend'!F:F,MATCH(('Input-inköpta varor o tjänster'!F419),'Listor_utökad spend'!G:G,0)),AB410)</f>
        <v>9.1 Barn- och ungdomsmedicinska specialiteter</v>
      </c>
      <c r="AD410" s="60" t="str">
        <f>IFERROR(INDEX('Listor_utökad spend'!H:H,MATCH(('Input-inköpta varor o tjänster'!G419),'Listor_utökad spend'!I:I,0)),AC410)</f>
        <v>9.11.1. Psykoterapi</v>
      </c>
      <c r="AE410" s="62"/>
      <c r="AF410"/>
    </row>
    <row r="411" spans="1:32" s="63" customFormat="1" ht="15.5" thickTop="1" thickBot="1">
      <c r="A411" t="str">
        <f t="shared" si="58"/>
        <v>InköpAvVarorInköptaprodukterochtjänster-utökadberäkning9.11.2Fysioterapi</v>
      </c>
      <c r="B411" t="s">
        <v>12</v>
      </c>
      <c r="C411" t="str">
        <f>'Input-inköpta varor o tjänster'!$J$11</f>
        <v>Inköpta produkter och tjänster - utökad beräkning</v>
      </c>
      <c r="D411" t="str">
        <f>'Input-inköpta varor o tjänster'!J420</f>
        <v>9.11.2 Fysioterapi</v>
      </c>
      <c r="E411" t="s">
        <v>516</v>
      </c>
      <c r="F411" s="77">
        <f>'Input-inköpta varor o tjänster'!K420</f>
        <v>0</v>
      </c>
      <c r="G411" s="77">
        <f>'Input-inköpta varor o tjänster'!L420</f>
        <v>0</v>
      </c>
      <c r="H411" s="77">
        <f>'Input-inköpta varor o tjänster'!M420</f>
        <v>0</v>
      </c>
      <c r="I411" s="77">
        <f>'Input-inköpta varor o tjänster'!N420</f>
        <v>0</v>
      </c>
      <c r="J411" s="77" t="str">
        <f>'Input-inköpta varor o tjänster'!O420</f>
        <v>kg CO2e/SEK</v>
      </c>
      <c r="K411" s="77">
        <f>'Input-inköpta varor o tjänster'!P420</f>
        <v>0</v>
      </c>
      <c r="L411" s="77">
        <f>'Input-inköpta varor o tjänster'!Q420</f>
        <v>0</v>
      </c>
      <c r="M411" s="78">
        <f>'Input-inköpta varor o tjänster'!R420</f>
        <v>5.3580579380120069E-3</v>
      </c>
      <c r="N411" s="78" t="str">
        <f>IF(ISNUMBER('Input-inköpta varor o tjänster'!S420),'Input-inköpta varor o tjänster'!S420,"-")</f>
        <v>-</v>
      </c>
      <c r="O411" s="78" t="str">
        <f>IF(ISNUMBER('Input-inköpta varor o tjänster'!T420),'Input-inköpta varor o tjänster'!T420,"-")</f>
        <v>-</v>
      </c>
      <c r="P411" s="78" t="str">
        <f>IF(ISNUMBER('Input-inköpta varor o tjänster'!U420),'Input-inköpta varor o tjänster'!U420,"-")</f>
        <v>-</v>
      </c>
      <c r="Q411" s="60" t="str">
        <f t="shared" si="60"/>
        <v>-</v>
      </c>
      <c r="R411" s="60" t="str">
        <f t="shared" si="60"/>
        <v>-</v>
      </c>
      <c r="S411" s="61" t="str">
        <f t="shared" si="60"/>
        <v>-</v>
      </c>
      <c r="T411" s="72" t="str">
        <f t="shared" si="59"/>
        <v>-</v>
      </c>
      <c r="U411" s="72" t="str">
        <f t="shared" si="59"/>
        <v>-</v>
      </c>
      <c r="V411" s="72" t="str">
        <f t="shared" si="59"/>
        <v>-</v>
      </c>
      <c r="W411" s="72">
        <f t="shared" si="64"/>
        <v>0</v>
      </c>
      <c r="X411" s="72" t="str">
        <f t="shared" si="61"/>
        <v>-</v>
      </c>
      <c r="Y411" s="72" t="str">
        <f t="shared" si="62"/>
        <v>-</v>
      </c>
      <c r="Z411" s="72" t="str">
        <f t="shared" si="63"/>
        <v>-</v>
      </c>
      <c r="AA411" s="72">
        <f t="shared" si="65"/>
        <v>0</v>
      </c>
      <c r="AB411" s="60" t="str">
        <f>IFERROR(INDEX('Listor_utökad spend'!D:D,MATCH(VALUE('Input-inköpta varor o tjänster'!E420),'Listor_utökad spend'!E:E,0)),0)</f>
        <v>9 Vård- och tandvårdsrelaterade tjänster</v>
      </c>
      <c r="AC411" s="60" t="str">
        <f>IFERROR(INDEX('Listor_utökad spend'!F:F,MATCH(('Input-inköpta varor o tjänster'!F420),'Listor_utökad spend'!G:G,0)),AB411)</f>
        <v>9.1 Barn- och ungdomsmedicinska specialiteter</v>
      </c>
      <c r="AD411" s="60" t="str">
        <f>IFERROR(INDEX('Listor_utökad spend'!H:H,MATCH(('Input-inköpta varor o tjänster'!G420),'Listor_utökad spend'!I:I,0)),AC411)</f>
        <v>9.11.2. Fysioterapi</v>
      </c>
      <c r="AE411" s="62"/>
      <c r="AF411"/>
    </row>
    <row r="412" spans="1:32" s="63" customFormat="1" ht="15.5" thickTop="1" thickBot="1">
      <c r="A412" t="str">
        <f t="shared" si="58"/>
        <v>InköpAvVarorInköptaprodukterochtjänster-utökadberäkning9.11.3Kiropraktik</v>
      </c>
      <c r="B412" t="s">
        <v>12</v>
      </c>
      <c r="C412" t="str">
        <f>'Input-inköpta varor o tjänster'!$J$11</f>
        <v>Inköpta produkter och tjänster - utökad beräkning</v>
      </c>
      <c r="D412" t="str">
        <f>'Input-inköpta varor o tjänster'!J421</f>
        <v>9.11.3 Kiropraktik</v>
      </c>
      <c r="E412" t="s">
        <v>516</v>
      </c>
      <c r="F412" s="77">
        <f>'Input-inköpta varor o tjänster'!K421</f>
        <v>0</v>
      </c>
      <c r="G412" s="77">
        <f>'Input-inköpta varor o tjänster'!L421</f>
        <v>0</v>
      </c>
      <c r="H412" s="77">
        <f>'Input-inköpta varor o tjänster'!M421</f>
        <v>0</v>
      </c>
      <c r="I412" s="77">
        <f>'Input-inköpta varor o tjänster'!N421</f>
        <v>0</v>
      </c>
      <c r="J412" s="77" t="str">
        <f>'Input-inköpta varor o tjänster'!O421</f>
        <v>kg CO2e/SEK</v>
      </c>
      <c r="K412" s="77">
        <f>'Input-inköpta varor o tjänster'!P421</f>
        <v>0</v>
      </c>
      <c r="L412" s="77">
        <f>'Input-inköpta varor o tjänster'!Q421</f>
        <v>0</v>
      </c>
      <c r="M412" s="78">
        <f>'Input-inköpta varor o tjänster'!R421</f>
        <v>5.3580579380120069E-3</v>
      </c>
      <c r="N412" s="78" t="str">
        <f>IF(ISNUMBER('Input-inköpta varor o tjänster'!S421),'Input-inköpta varor o tjänster'!S421,"-")</f>
        <v>-</v>
      </c>
      <c r="O412" s="78" t="str">
        <f>IF(ISNUMBER('Input-inköpta varor o tjänster'!T421),'Input-inköpta varor o tjänster'!T421,"-")</f>
        <v>-</v>
      </c>
      <c r="P412" s="78" t="str">
        <f>IF(ISNUMBER('Input-inköpta varor o tjänster'!U421),'Input-inköpta varor o tjänster'!U421,"-")</f>
        <v>-</v>
      </c>
      <c r="Q412" s="60" t="str">
        <f t="shared" si="60"/>
        <v>-</v>
      </c>
      <c r="R412" s="60" t="str">
        <f t="shared" si="60"/>
        <v>-</v>
      </c>
      <c r="S412" s="61" t="str">
        <f t="shared" si="60"/>
        <v>-</v>
      </c>
      <c r="T412" s="72" t="str">
        <f t="shared" si="59"/>
        <v>-</v>
      </c>
      <c r="U412" s="72" t="str">
        <f t="shared" si="59"/>
        <v>-</v>
      </c>
      <c r="V412" s="72" t="str">
        <f t="shared" si="59"/>
        <v>-</v>
      </c>
      <c r="W412" s="72">
        <f t="shared" si="64"/>
        <v>0</v>
      </c>
      <c r="X412" s="72" t="str">
        <f t="shared" si="61"/>
        <v>-</v>
      </c>
      <c r="Y412" s="72" t="str">
        <f t="shared" si="62"/>
        <v>-</v>
      </c>
      <c r="Z412" s="72" t="str">
        <f t="shared" si="63"/>
        <v>-</v>
      </c>
      <c r="AA412" s="72">
        <f t="shared" si="65"/>
        <v>0</v>
      </c>
      <c r="AB412" s="60" t="str">
        <f>IFERROR(INDEX('Listor_utökad spend'!D:D,MATCH(VALUE('Input-inköpta varor o tjänster'!E421),'Listor_utökad spend'!E:E,0)),0)</f>
        <v>9 Vård- och tandvårdsrelaterade tjänster</v>
      </c>
      <c r="AC412" s="60" t="str">
        <f>IFERROR(INDEX('Listor_utökad spend'!F:F,MATCH(('Input-inköpta varor o tjänster'!F421),'Listor_utökad spend'!G:G,0)),AB412)</f>
        <v>9.1 Barn- och ungdomsmedicinska specialiteter</v>
      </c>
      <c r="AD412" s="60" t="str">
        <f>IFERROR(INDEX('Listor_utökad spend'!H:H,MATCH(('Input-inköpta varor o tjänster'!G421),'Listor_utökad spend'!I:I,0)),AC412)</f>
        <v>9.11.3. Kiropraktik</v>
      </c>
      <c r="AE412" s="62"/>
      <c r="AF412"/>
    </row>
    <row r="413" spans="1:32" s="63" customFormat="1" ht="15.5" thickTop="1" thickBot="1">
      <c r="A413" t="str">
        <f t="shared" ref="A413:A476" si="66">TRIM(SUBSTITUTE(CONCATENATE(B413,C413,D413)," ",""))</f>
        <v>InköpAvVarorInköptaprodukterochtjänster-utökadberäkning9.11.4Medicinskfotvård</v>
      </c>
      <c r="B413" t="s">
        <v>12</v>
      </c>
      <c r="C413" t="str">
        <f>'Input-inköpta varor o tjänster'!$J$11</f>
        <v>Inköpta produkter och tjänster - utökad beräkning</v>
      </c>
      <c r="D413" t="str">
        <f>'Input-inköpta varor o tjänster'!J422</f>
        <v>9.11.4 Medicinsk fotvård</v>
      </c>
      <c r="E413" t="s">
        <v>516</v>
      </c>
      <c r="F413" s="77">
        <f>'Input-inköpta varor o tjänster'!K422</f>
        <v>0</v>
      </c>
      <c r="G413" s="77">
        <f>'Input-inköpta varor o tjänster'!L422</f>
        <v>0</v>
      </c>
      <c r="H413" s="77">
        <f>'Input-inköpta varor o tjänster'!M422</f>
        <v>0</v>
      </c>
      <c r="I413" s="77">
        <f>'Input-inköpta varor o tjänster'!N422</f>
        <v>0</v>
      </c>
      <c r="J413" s="77" t="str">
        <f>'Input-inköpta varor o tjänster'!O422</f>
        <v>kg CO2e/SEK</v>
      </c>
      <c r="K413" s="77">
        <f>'Input-inköpta varor o tjänster'!P422</f>
        <v>0</v>
      </c>
      <c r="L413" s="77">
        <f>'Input-inköpta varor o tjänster'!Q422</f>
        <v>0</v>
      </c>
      <c r="M413" s="78">
        <f>'Input-inköpta varor o tjänster'!R422</f>
        <v>5.3580579380120069E-3</v>
      </c>
      <c r="N413" s="78" t="str">
        <f>IF(ISNUMBER('Input-inköpta varor o tjänster'!S422),'Input-inköpta varor o tjänster'!S422,"-")</f>
        <v>-</v>
      </c>
      <c r="O413" s="78" t="str">
        <f>IF(ISNUMBER('Input-inköpta varor o tjänster'!T422),'Input-inköpta varor o tjänster'!T422,"-")</f>
        <v>-</v>
      </c>
      <c r="P413" s="78" t="str">
        <f>IF(ISNUMBER('Input-inköpta varor o tjänster'!U422),'Input-inköpta varor o tjänster'!U422,"-")</f>
        <v>-</v>
      </c>
      <c r="Q413" s="60" t="str">
        <f t="shared" si="60"/>
        <v>-</v>
      </c>
      <c r="R413" s="60" t="str">
        <f t="shared" si="60"/>
        <v>-</v>
      </c>
      <c r="S413" s="61" t="str">
        <f t="shared" si="60"/>
        <v>-</v>
      </c>
      <c r="T413" s="72" t="str">
        <f t="shared" si="59"/>
        <v>-</v>
      </c>
      <c r="U413" s="72" t="str">
        <f t="shared" si="59"/>
        <v>-</v>
      </c>
      <c r="V413" s="72" t="str">
        <f t="shared" si="59"/>
        <v>-</v>
      </c>
      <c r="W413" s="72">
        <f t="shared" si="64"/>
        <v>0</v>
      </c>
      <c r="X413" s="72" t="str">
        <f t="shared" si="61"/>
        <v>-</v>
      </c>
      <c r="Y413" s="72" t="str">
        <f t="shared" si="62"/>
        <v>-</v>
      </c>
      <c r="Z413" s="72" t="str">
        <f t="shared" si="63"/>
        <v>-</v>
      </c>
      <c r="AA413" s="72">
        <f t="shared" si="65"/>
        <v>0</v>
      </c>
      <c r="AB413" s="60" t="str">
        <f>IFERROR(INDEX('Listor_utökad spend'!D:D,MATCH(VALUE('Input-inköpta varor o tjänster'!E422),'Listor_utökad spend'!E:E,0)),0)</f>
        <v>9 Vård- och tandvårdsrelaterade tjänster</v>
      </c>
      <c r="AC413" s="60" t="str">
        <f>IFERROR(INDEX('Listor_utökad spend'!F:F,MATCH(('Input-inköpta varor o tjänster'!F422),'Listor_utökad spend'!G:G,0)),AB413)</f>
        <v>9.1 Barn- och ungdomsmedicinska specialiteter</v>
      </c>
      <c r="AD413" s="60" t="str">
        <f>IFERROR(INDEX('Listor_utökad spend'!H:H,MATCH(('Input-inköpta varor o tjänster'!G422),'Listor_utökad spend'!I:I,0)),AC413)</f>
        <v>9.11.4. Medicinsk fotvård</v>
      </c>
      <c r="AE413" s="62"/>
      <c r="AF413"/>
    </row>
    <row r="414" spans="1:32" s="63" customFormat="1" ht="15.5" thickTop="1" thickBot="1">
      <c r="A414" t="str">
        <f t="shared" si="66"/>
        <v>InköpAvVarorInköptaprodukterochtjänster-utökadberäkning9.11.5Naprapati</v>
      </c>
      <c r="B414" t="s">
        <v>12</v>
      </c>
      <c r="C414" t="str">
        <f>'Input-inköpta varor o tjänster'!$J$11</f>
        <v>Inköpta produkter och tjänster - utökad beräkning</v>
      </c>
      <c r="D414" t="str">
        <f>'Input-inköpta varor o tjänster'!J423</f>
        <v>9.11.5 Naprapati</v>
      </c>
      <c r="E414" t="s">
        <v>516</v>
      </c>
      <c r="F414" s="77">
        <f>'Input-inköpta varor o tjänster'!K423</f>
        <v>0</v>
      </c>
      <c r="G414" s="77">
        <f>'Input-inköpta varor o tjänster'!L423</f>
        <v>0</v>
      </c>
      <c r="H414" s="77">
        <f>'Input-inköpta varor o tjänster'!M423</f>
        <v>0</v>
      </c>
      <c r="I414" s="77">
        <f>'Input-inköpta varor o tjänster'!N423</f>
        <v>0</v>
      </c>
      <c r="J414" s="77" t="str">
        <f>'Input-inköpta varor o tjänster'!O423</f>
        <v>kg CO2e/SEK</v>
      </c>
      <c r="K414" s="77">
        <f>'Input-inköpta varor o tjänster'!P423</f>
        <v>0</v>
      </c>
      <c r="L414" s="77">
        <f>'Input-inköpta varor o tjänster'!Q423</f>
        <v>0</v>
      </c>
      <c r="M414" s="78">
        <f>'Input-inköpta varor o tjänster'!R423</f>
        <v>5.3580579380120069E-3</v>
      </c>
      <c r="N414" s="78" t="str">
        <f>IF(ISNUMBER('Input-inköpta varor o tjänster'!S423),'Input-inköpta varor o tjänster'!S423,"-")</f>
        <v>-</v>
      </c>
      <c r="O414" s="78" t="str">
        <f>IF(ISNUMBER('Input-inköpta varor o tjänster'!T423),'Input-inköpta varor o tjänster'!T423,"-")</f>
        <v>-</v>
      </c>
      <c r="P414" s="78" t="str">
        <f>IF(ISNUMBER('Input-inköpta varor o tjänster'!U423),'Input-inköpta varor o tjänster'!U423,"-")</f>
        <v>-</v>
      </c>
      <c r="Q414" s="60" t="str">
        <f t="shared" si="60"/>
        <v>-</v>
      </c>
      <c r="R414" s="60" t="str">
        <f t="shared" si="60"/>
        <v>-</v>
      </c>
      <c r="S414" s="61" t="str">
        <f t="shared" si="60"/>
        <v>-</v>
      </c>
      <c r="T414" s="72" t="str">
        <f t="shared" si="59"/>
        <v>-</v>
      </c>
      <c r="U414" s="72" t="str">
        <f t="shared" si="59"/>
        <v>-</v>
      </c>
      <c r="V414" s="72" t="str">
        <f t="shared" si="59"/>
        <v>-</v>
      </c>
      <c r="W414" s="72">
        <f t="shared" si="64"/>
        <v>0</v>
      </c>
      <c r="X414" s="72" t="str">
        <f t="shared" si="61"/>
        <v>-</v>
      </c>
      <c r="Y414" s="72" t="str">
        <f t="shared" si="62"/>
        <v>-</v>
      </c>
      <c r="Z414" s="72" t="str">
        <f t="shared" si="63"/>
        <v>-</v>
      </c>
      <c r="AA414" s="72">
        <f t="shared" si="65"/>
        <v>0</v>
      </c>
      <c r="AB414" s="60" t="str">
        <f>IFERROR(INDEX('Listor_utökad spend'!D:D,MATCH(VALUE('Input-inköpta varor o tjänster'!E423),'Listor_utökad spend'!E:E,0)),0)</f>
        <v>9 Vård- och tandvårdsrelaterade tjänster</v>
      </c>
      <c r="AC414" s="60" t="str">
        <f>IFERROR(INDEX('Listor_utökad spend'!F:F,MATCH(('Input-inköpta varor o tjänster'!F423),'Listor_utökad spend'!G:G,0)),AB414)</f>
        <v>9.1 Barn- och ungdomsmedicinska specialiteter</v>
      </c>
      <c r="AD414" s="60" t="str">
        <f>IFERROR(INDEX('Listor_utökad spend'!H:H,MATCH(('Input-inköpta varor o tjänster'!G423),'Listor_utökad spend'!I:I,0)),AC414)</f>
        <v>9.11.5. Naprapati</v>
      </c>
      <c r="AE414" s="62"/>
      <c r="AF414"/>
    </row>
    <row r="415" spans="1:32" s="63" customFormat="1" ht="15.5" thickTop="1" thickBot="1">
      <c r="A415" t="str">
        <f t="shared" si="66"/>
        <v>InköpAvVarorInköptaprodukterochtjänster-utökadberäkning9.11.99Övrigtvårdrelateradetjänster</v>
      </c>
      <c r="B415" t="s">
        <v>12</v>
      </c>
      <c r="C415" t="str">
        <f>'Input-inköpta varor o tjänster'!$J$11</f>
        <v>Inköpta produkter och tjänster - utökad beräkning</v>
      </c>
      <c r="D415" t="str">
        <f>'Input-inköpta varor o tjänster'!J424</f>
        <v>9.11.99 Övrigt vårdrelaterade tjänster</v>
      </c>
      <c r="E415" t="s">
        <v>516</v>
      </c>
      <c r="F415" s="77">
        <f>'Input-inköpta varor o tjänster'!K424</f>
        <v>0</v>
      </c>
      <c r="G415" s="77">
        <f>'Input-inköpta varor o tjänster'!L424</f>
        <v>0</v>
      </c>
      <c r="H415" s="77">
        <f>'Input-inköpta varor o tjänster'!M424</f>
        <v>0</v>
      </c>
      <c r="I415" s="77">
        <f>'Input-inköpta varor o tjänster'!N424</f>
        <v>0</v>
      </c>
      <c r="J415" s="77" t="str">
        <f>'Input-inköpta varor o tjänster'!O424</f>
        <v>kg CO2e/SEK</v>
      </c>
      <c r="K415" s="77">
        <f>'Input-inköpta varor o tjänster'!P424</f>
        <v>0</v>
      </c>
      <c r="L415" s="77">
        <f>'Input-inköpta varor o tjänster'!Q424</f>
        <v>0</v>
      </c>
      <c r="M415" s="78">
        <f>'Input-inköpta varor o tjänster'!R424</f>
        <v>5.3580579380120069E-3</v>
      </c>
      <c r="N415" s="78" t="str">
        <f>IF(ISNUMBER('Input-inköpta varor o tjänster'!S424),'Input-inköpta varor o tjänster'!S424,"-")</f>
        <v>-</v>
      </c>
      <c r="O415" s="78" t="str">
        <f>IF(ISNUMBER('Input-inköpta varor o tjänster'!T424),'Input-inköpta varor o tjänster'!T424,"-")</f>
        <v>-</v>
      </c>
      <c r="P415" s="78" t="str">
        <f>IF(ISNUMBER('Input-inköpta varor o tjänster'!U424),'Input-inköpta varor o tjänster'!U424,"-")</f>
        <v>-</v>
      </c>
      <c r="Q415" s="60" t="str">
        <f t="shared" si="60"/>
        <v>-</v>
      </c>
      <c r="R415" s="60" t="str">
        <f t="shared" si="60"/>
        <v>-</v>
      </c>
      <c r="S415" s="61" t="str">
        <f t="shared" si="60"/>
        <v>-</v>
      </c>
      <c r="T415" s="72" t="str">
        <f t="shared" si="59"/>
        <v>-</v>
      </c>
      <c r="U415" s="72" t="str">
        <f t="shared" si="59"/>
        <v>-</v>
      </c>
      <c r="V415" s="72" t="str">
        <f t="shared" si="59"/>
        <v>-</v>
      </c>
      <c r="W415" s="72">
        <f t="shared" si="64"/>
        <v>0</v>
      </c>
      <c r="X415" s="72" t="str">
        <f t="shared" si="61"/>
        <v>-</v>
      </c>
      <c r="Y415" s="72" t="str">
        <f t="shared" si="62"/>
        <v>-</v>
      </c>
      <c r="Z415" s="72" t="str">
        <f t="shared" si="63"/>
        <v>-</v>
      </c>
      <c r="AA415" s="72">
        <f t="shared" si="65"/>
        <v>0</v>
      </c>
      <c r="AB415" s="60" t="str">
        <f>IFERROR(INDEX('Listor_utökad spend'!D:D,MATCH(VALUE('Input-inköpta varor o tjänster'!E424),'Listor_utökad spend'!E:E,0)),0)</f>
        <v>9 Vård- och tandvårdsrelaterade tjänster</v>
      </c>
      <c r="AC415" s="60" t="str">
        <f>IFERROR(INDEX('Listor_utökad spend'!F:F,MATCH(('Input-inköpta varor o tjänster'!F424),'Listor_utökad spend'!G:G,0)),AB415)</f>
        <v>9.1 Barn- och ungdomsmedicinska specialiteter</v>
      </c>
      <c r="AD415" s="60" t="str">
        <f>IFERROR(INDEX('Listor_utökad spend'!H:H,MATCH(('Input-inköpta varor o tjänster'!G424),'Listor_utökad spend'!I:I,0)),AC415)</f>
        <v>9.11.99. Övrigt vårdrelaterade tjänster</v>
      </c>
      <c r="AE415" s="62"/>
      <c r="AF415"/>
    </row>
    <row r="416" spans="1:32" s="63" customFormat="1" ht="15.5" thickTop="1" thickBot="1">
      <c r="A416" t="str">
        <f t="shared" si="66"/>
        <v>InköpAvVarorInköptaprodukterochtjänster-utökadberäkning9.12Primärvård</v>
      </c>
      <c r="B416" t="s">
        <v>12</v>
      </c>
      <c r="C416" t="str">
        <f>'Input-inköpta varor o tjänster'!$J$11</f>
        <v>Inköpta produkter och tjänster - utökad beräkning</v>
      </c>
      <c r="D416" t="str">
        <f>'Input-inköpta varor o tjänster'!J425</f>
        <v>9.12 Primärvård</v>
      </c>
      <c r="E416" t="s">
        <v>516</v>
      </c>
      <c r="F416" s="77">
        <f>'Input-inköpta varor o tjänster'!K425</f>
        <v>0</v>
      </c>
      <c r="G416" s="77">
        <f>'Input-inköpta varor o tjänster'!L425</f>
        <v>0</v>
      </c>
      <c r="H416" s="77">
        <f>'Input-inköpta varor o tjänster'!M425</f>
        <v>0</v>
      </c>
      <c r="I416" s="77">
        <f>'Input-inköpta varor o tjänster'!N425</f>
        <v>0</v>
      </c>
      <c r="J416" s="77" t="str">
        <f>'Input-inköpta varor o tjänster'!O425</f>
        <v>kg CO2e/SEK</v>
      </c>
      <c r="K416" s="77">
        <f>'Input-inköpta varor o tjänster'!P425</f>
        <v>0</v>
      </c>
      <c r="L416" s="77">
        <f>'Input-inköpta varor o tjänster'!Q425</f>
        <v>0</v>
      </c>
      <c r="M416" s="78">
        <f>'Input-inköpta varor o tjänster'!R425</f>
        <v>5.3580579380120069E-3</v>
      </c>
      <c r="N416" s="78" t="str">
        <f>IF(ISNUMBER('Input-inköpta varor o tjänster'!S425),'Input-inköpta varor o tjänster'!S425,"-")</f>
        <v>-</v>
      </c>
      <c r="O416" s="78" t="str">
        <f>IF(ISNUMBER('Input-inköpta varor o tjänster'!T425),'Input-inköpta varor o tjänster'!T425,"-")</f>
        <v>-</v>
      </c>
      <c r="P416" s="78" t="str">
        <f>IF(ISNUMBER('Input-inköpta varor o tjänster'!U425),'Input-inköpta varor o tjänster'!U425,"-")</f>
        <v>-</v>
      </c>
      <c r="Q416" s="60" t="str">
        <f t="shared" si="60"/>
        <v>-</v>
      </c>
      <c r="R416" s="60" t="str">
        <f t="shared" si="60"/>
        <v>-</v>
      </c>
      <c r="S416" s="61" t="str">
        <f t="shared" si="60"/>
        <v>-</v>
      </c>
      <c r="T416" s="72" t="str">
        <f t="shared" si="59"/>
        <v>-</v>
      </c>
      <c r="U416" s="72" t="str">
        <f t="shared" si="59"/>
        <v>-</v>
      </c>
      <c r="V416" s="72" t="str">
        <f t="shared" si="59"/>
        <v>-</v>
      </c>
      <c r="W416" s="72">
        <f t="shared" si="64"/>
        <v>0</v>
      </c>
      <c r="X416" s="72" t="str">
        <f t="shared" si="61"/>
        <v>-</v>
      </c>
      <c r="Y416" s="72" t="str">
        <f t="shared" si="62"/>
        <v>-</v>
      </c>
      <c r="Z416" s="72" t="str">
        <f t="shared" si="63"/>
        <v>-</v>
      </c>
      <c r="AA416" s="72">
        <f t="shared" si="65"/>
        <v>0</v>
      </c>
      <c r="AB416" s="60" t="str">
        <f>IFERROR(INDEX('Listor_utökad spend'!D:D,MATCH(VALUE('Input-inköpta varor o tjänster'!E425),'Listor_utökad spend'!E:E,0)),0)</f>
        <v>9 Vård- och tandvårdsrelaterade tjänster</v>
      </c>
      <c r="AC416" s="60" t="str">
        <f>IFERROR(INDEX('Listor_utökad spend'!F:F,MATCH(('Input-inköpta varor o tjänster'!F425),'Listor_utökad spend'!G:G,0)),AB416)</f>
        <v>9.1 Barn- och ungdomsmedicinska specialiteter</v>
      </c>
      <c r="AD416" s="60" t="str">
        <f>IFERROR(INDEX('Listor_utökad spend'!H:H,MATCH(('Input-inköpta varor o tjänster'!G425),'Listor_utökad spend'!I:I,0)),AC416)</f>
        <v>9.1 Barn- och ungdomsmedicinska specialiteter</v>
      </c>
      <c r="AE416" s="62"/>
      <c r="AF416"/>
    </row>
    <row r="417" spans="1:32" s="63" customFormat="1" ht="15.5" thickTop="1" thickBot="1">
      <c r="A417" t="str">
        <f t="shared" si="66"/>
        <v>InköpAvVarorInköptaprodukterochtjänster-utökadberäkning9.12.1Vårdcentraler</v>
      </c>
      <c r="B417" t="s">
        <v>12</v>
      </c>
      <c r="C417" t="str">
        <f>'Input-inköpta varor o tjänster'!$J$11</f>
        <v>Inköpta produkter och tjänster - utökad beräkning</v>
      </c>
      <c r="D417" t="str">
        <f>'Input-inköpta varor o tjänster'!J426</f>
        <v>9.12.1 Vårdcentraler</v>
      </c>
      <c r="E417" t="s">
        <v>516</v>
      </c>
      <c r="F417" s="77">
        <f>'Input-inköpta varor o tjänster'!K426</f>
        <v>0</v>
      </c>
      <c r="G417" s="77">
        <f>'Input-inköpta varor o tjänster'!L426</f>
        <v>0</v>
      </c>
      <c r="H417" s="77">
        <f>'Input-inköpta varor o tjänster'!M426</f>
        <v>0</v>
      </c>
      <c r="I417" s="77">
        <f>'Input-inköpta varor o tjänster'!N426</f>
        <v>0</v>
      </c>
      <c r="J417" s="77" t="str">
        <f>'Input-inköpta varor o tjänster'!O426</f>
        <v>kg CO2e/SEK</v>
      </c>
      <c r="K417" s="77">
        <f>'Input-inköpta varor o tjänster'!P426</f>
        <v>0</v>
      </c>
      <c r="L417" s="77">
        <f>'Input-inköpta varor o tjänster'!Q426</f>
        <v>0</v>
      </c>
      <c r="M417" s="78">
        <f>'Input-inköpta varor o tjänster'!R426</f>
        <v>5.3580579380120069E-3</v>
      </c>
      <c r="N417" s="78" t="str">
        <f>IF(ISNUMBER('Input-inköpta varor o tjänster'!S426),'Input-inköpta varor o tjänster'!S426,"-")</f>
        <v>-</v>
      </c>
      <c r="O417" s="78" t="str">
        <f>IF(ISNUMBER('Input-inköpta varor o tjänster'!T426),'Input-inköpta varor o tjänster'!T426,"-")</f>
        <v>-</v>
      </c>
      <c r="P417" s="78" t="str">
        <f>IF(ISNUMBER('Input-inköpta varor o tjänster'!U426),'Input-inköpta varor o tjänster'!U426,"-")</f>
        <v>-</v>
      </c>
      <c r="Q417" s="60" t="str">
        <f t="shared" si="60"/>
        <v>-</v>
      </c>
      <c r="R417" s="60" t="str">
        <f t="shared" si="60"/>
        <v>-</v>
      </c>
      <c r="S417" s="61" t="str">
        <f t="shared" si="60"/>
        <v>-</v>
      </c>
      <c r="T417" s="72" t="str">
        <f t="shared" si="59"/>
        <v>-</v>
      </c>
      <c r="U417" s="72" t="str">
        <f t="shared" si="59"/>
        <v>-</v>
      </c>
      <c r="V417" s="72" t="str">
        <f t="shared" si="59"/>
        <v>-</v>
      </c>
      <c r="W417" s="72">
        <f t="shared" si="64"/>
        <v>0</v>
      </c>
      <c r="X417" s="72" t="str">
        <f t="shared" si="61"/>
        <v>-</v>
      </c>
      <c r="Y417" s="72" t="str">
        <f t="shared" si="62"/>
        <v>-</v>
      </c>
      <c r="Z417" s="72" t="str">
        <f t="shared" si="63"/>
        <v>-</v>
      </c>
      <c r="AA417" s="72">
        <f t="shared" si="65"/>
        <v>0</v>
      </c>
      <c r="AB417" s="60" t="str">
        <f>IFERROR(INDEX('Listor_utökad spend'!D:D,MATCH(VALUE('Input-inköpta varor o tjänster'!E426),'Listor_utökad spend'!E:E,0)),0)</f>
        <v>9 Vård- och tandvårdsrelaterade tjänster</v>
      </c>
      <c r="AC417" s="60" t="str">
        <f>IFERROR(INDEX('Listor_utökad spend'!F:F,MATCH(('Input-inköpta varor o tjänster'!F426),'Listor_utökad spend'!G:G,0)),AB417)</f>
        <v>9.1 Barn- och ungdomsmedicinska specialiteter</v>
      </c>
      <c r="AD417" s="60" t="str">
        <f>IFERROR(INDEX('Listor_utökad spend'!H:H,MATCH(('Input-inköpta varor o tjänster'!G426),'Listor_utökad spend'!I:I,0)),AC417)</f>
        <v>9.12.1. Vårdcentraler</v>
      </c>
      <c r="AE417" s="62"/>
      <c r="AF417"/>
    </row>
    <row r="418" spans="1:32" s="63" customFormat="1" ht="15.5" thickTop="1" thickBot="1">
      <c r="A418" t="str">
        <f t="shared" si="66"/>
        <v>InköpAvVarorInköptaprodukterochtjänster-utökadberäkning9.12.2Barnavårdscentraler</v>
      </c>
      <c r="B418" t="s">
        <v>12</v>
      </c>
      <c r="C418" t="str">
        <f>'Input-inköpta varor o tjänster'!$J$11</f>
        <v>Inköpta produkter och tjänster - utökad beräkning</v>
      </c>
      <c r="D418" t="str">
        <f>'Input-inköpta varor o tjänster'!J427</f>
        <v>9.12.2 Barnavårdscentraler</v>
      </c>
      <c r="E418" t="s">
        <v>516</v>
      </c>
      <c r="F418" s="77">
        <f>'Input-inköpta varor o tjänster'!K427</f>
        <v>0</v>
      </c>
      <c r="G418" s="77">
        <f>'Input-inköpta varor o tjänster'!L427</f>
        <v>0</v>
      </c>
      <c r="H418" s="77">
        <f>'Input-inköpta varor o tjänster'!M427</f>
        <v>0</v>
      </c>
      <c r="I418" s="77">
        <f>'Input-inköpta varor o tjänster'!N427</f>
        <v>0</v>
      </c>
      <c r="J418" s="77" t="str">
        <f>'Input-inköpta varor o tjänster'!O427</f>
        <v>kg CO2e/SEK</v>
      </c>
      <c r="K418" s="77">
        <f>'Input-inköpta varor o tjänster'!P427</f>
        <v>0</v>
      </c>
      <c r="L418" s="77">
        <f>'Input-inköpta varor o tjänster'!Q427</f>
        <v>0</v>
      </c>
      <c r="M418" s="78">
        <f>'Input-inköpta varor o tjänster'!R427</f>
        <v>5.3580579380120069E-3</v>
      </c>
      <c r="N418" s="78" t="str">
        <f>IF(ISNUMBER('Input-inköpta varor o tjänster'!S427),'Input-inköpta varor o tjänster'!S427,"-")</f>
        <v>-</v>
      </c>
      <c r="O418" s="78" t="str">
        <f>IF(ISNUMBER('Input-inköpta varor o tjänster'!T427),'Input-inköpta varor o tjänster'!T427,"-")</f>
        <v>-</v>
      </c>
      <c r="P418" s="78" t="str">
        <f>IF(ISNUMBER('Input-inköpta varor o tjänster'!U427),'Input-inköpta varor o tjänster'!U427,"-")</f>
        <v>-</v>
      </c>
      <c r="Q418" s="60" t="str">
        <f t="shared" si="60"/>
        <v>-</v>
      </c>
      <c r="R418" s="60" t="str">
        <f t="shared" si="60"/>
        <v>-</v>
      </c>
      <c r="S418" s="61" t="str">
        <f t="shared" si="60"/>
        <v>-</v>
      </c>
      <c r="T418" s="72" t="str">
        <f t="shared" si="59"/>
        <v>-</v>
      </c>
      <c r="U418" s="72" t="str">
        <f t="shared" si="59"/>
        <v>-</v>
      </c>
      <c r="V418" s="72" t="str">
        <f t="shared" si="59"/>
        <v>-</v>
      </c>
      <c r="W418" s="72">
        <f t="shared" si="64"/>
        <v>0</v>
      </c>
      <c r="X418" s="72" t="str">
        <f t="shared" si="61"/>
        <v>-</v>
      </c>
      <c r="Y418" s="72" t="str">
        <f t="shared" si="62"/>
        <v>-</v>
      </c>
      <c r="Z418" s="72" t="str">
        <f t="shared" si="63"/>
        <v>-</v>
      </c>
      <c r="AA418" s="72">
        <f t="shared" si="65"/>
        <v>0</v>
      </c>
      <c r="AB418" s="60" t="str">
        <f>IFERROR(INDEX('Listor_utökad spend'!D:D,MATCH(VALUE('Input-inköpta varor o tjänster'!E427),'Listor_utökad spend'!E:E,0)),0)</f>
        <v>9 Vård- och tandvårdsrelaterade tjänster</v>
      </c>
      <c r="AC418" s="60" t="str">
        <f>IFERROR(INDEX('Listor_utökad spend'!F:F,MATCH(('Input-inköpta varor o tjänster'!F427),'Listor_utökad spend'!G:G,0)),AB418)</f>
        <v>9.1 Barn- och ungdomsmedicinska specialiteter</v>
      </c>
      <c r="AD418" s="60" t="str">
        <f>IFERROR(INDEX('Listor_utökad spend'!H:H,MATCH(('Input-inköpta varor o tjänster'!G427),'Listor_utökad spend'!I:I,0)),AC418)</f>
        <v>9.12.2. Barnavårdscentraler</v>
      </c>
      <c r="AE418" s="62"/>
      <c r="AF418"/>
    </row>
    <row r="419" spans="1:32" s="63" customFormat="1" ht="15.5" thickTop="1" thickBot="1">
      <c r="A419" t="str">
        <f t="shared" si="66"/>
        <v>InköpAvVarorInköptaprodukterochtjänster-utökadberäkning9.12.3Mödravårdscentraler</v>
      </c>
      <c r="B419" t="s">
        <v>12</v>
      </c>
      <c r="C419" t="str">
        <f>'Input-inköpta varor o tjänster'!$J$11</f>
        <v>Inköpta produkter och tjänster - utökad beräkning</v>
      </c>
      <c r="D419" t="str">
        <f>'Input-inköpta varor o tjänster'!J428</f>
        <v>9.12.3 Mödravårdscentraler</v>
      </c>
      <c r="E419" t="s">
        <v>516</v>
      </c>
      <c r="F419" s="77">
        <f>'Input-inköpta varor o tjänster'!K428</f>
        <v>0</v>
      </c>
      <c r="G419" s="77">
        <f>'Input-inköpta varor o tjänster'!L428</f>
        <v>0</v>
      </c>
      <c r="H419" s="77">
        <f>'Input-inköpta varor o tjänster'!M428</f>
        <v>0</v>
      </c>
      <c r="I419" s="77">
        <f>'Input-inköpta varor o tjänster'!N428</f>
        <v>0</v>
      </c>
      <c r="J419" s="77" t="str">
        <f>'Input-inköpta varor o tjänster'!O428</f>
        <v>kg CO2e/SEK</v>
      </c>
      <c r="K419" s="77">
        <f>'Input-inköpta varor o tjänster'!P428</f>
        <v>0</v>
      </c>
      <c r="L419" s="77">
        <f>'Input-inköpta varor o tjänster'!Q428</f>
        <v>0</v>
      </c>
      <c r="M419" s="78">
        <f>'Input-inköpta varor o tjänster'!R428</f>
        <v>5.3580579380120069E-3</v>
      </c>
      <c r="N419" s="78" t="str">
        <f>IF(ISNUMBER('Input-inköpta varor o tjänster'!S428),'Input-inköpta varor o tjänster'!S428,"-")</f>
        <v>-</v>
      </c>
      <c r="O419" s="78" t="str">
        <f>IF(ISNUMBER('Input-inköpta varor o tjänster'!T428),'Input-inköpta varor o tjänster'!T428,"-")</f>
        <v>-</v>
      </c>
      <c r="P419" s="78" t="str">
        <f>IF(ISNUMBER('Input-inköpta varor o tjänster'!U428),'Input-inköpta varor o tjänster'!U428,"-")</f>
        <v>-</v>
      </c>
      <c r="Q419" s="60" t="str">
        <f t="shared" si="60"/>
        <v>-</v>
      </c>
      <c r="R419" s="60" t="str">
        <f t="shared" si="60"/>
        <v>-</v>
      </c>
      <c r="S419" s="61" t="str">
        <f t="shared" si="60"/>
        <v>-</v>
      </c>
      <c r="T419" s="72" t="str">
        <f t="shared" si="59"/>
        <v>-</v>
      </c>
      <c r="U419" s="72" t="str">
        <f t="shared" si="59"/>
        <v>-</v>
      </c>
      <c r="V419" s="72" t="str">
        <f t="shared" si="59"/>
        <v>-</v>
      </c>
      <c r="W419" s="72">
        <f t="shared" si="64"/>
        <v>0</v>
      </c>
      <c r="X419" s="72" t="str">
        <f t="shared" si="61"/>
        <v>-</v>
      </c>
      <c r="Y419" s="72" t="str">
        <f t="shared" si="62"/>
        <v>-</v>
      </c>
      <c r="Z419" s="72" t="str">
        <f t="shared" si="63"/>
        <v>-</v>
      </c>
      <c r="AA419" s="72">
        <f t="shared" si="65"/>
        <v>0</v>
      </c>
      <c r="AB419" s="60" t="str">
        <f>IFERROR(INDEX('Listor_utökad spend'!D:D,MATCH(VALUE('Input-inköpta varor o tjänster'!E428),'Listor_utökad spend'!E:E,0)),0)</f>
        <v>9 Vård- och tandvårdsrelaterade tjänster</v>
      </c>
      <c r="AC419" s="60" t="str">
        <f>IFERROR(INDEX('Listor_utökad spend'!F:F,MATCH(('Input-inköpta varor o tjänster'!F428),'Listor_utökad spend'!G:G,0)),AB419)</f>
        <v>9.1 Barn- och ungdomsmedicinska specialiteter</v>
      </c>
      <c r="AD419" s="60" t="str">
        <f>IFERROR(INDEX('Listor_utökad spend'!H:H,MATCH(('Input-inköpta varor o tjänster'!G428),'Listor_utökad spend'!I:I,0)),AC419)</f>
        <v>9.12.3. Mödravårdscentraler</v>
      </c>
      <c r="AE419" s="62"/>
      <c r="AF419"/>
    </row>
    <row r="420" spans="1:32" s="63" customFormat="1" ht="15.5" thickTop="1" thickBot="1">
      <c r="A420" t="str">
        <f t="shared" si="66"/>
        <v>InköpAvVarorInköptaprodukterochtjänster-utökadberäkning9.13Offentligavårdgivare</v>
      </c>
      <c r="B420" t="s">
        <v>12</v>
      </c>
      <c r="C420" t="str">
        <f>'Input-inköpta varor o tjänster'!$J$11</f>
        <v>Inköpta produkter och tjänster - utökad beräkning</v>
      </c>
      <c r="D420" t="str">
        <f>'Input-inköpta varor o tjänster'!J429</f>
        <v>9.13 Offentliga vårdgivare</v>
      </c>
      <c r="E420" t="s">
        <v>516</v>
      </c>
      <c r="F420" s="77">
        <f>'Input-inköpta varor o tjänster'!K429</f>
        <v>0</v>
      </c>
      <c r="G420" s="77">
        <f>'Input-inköpta varor o tjänster'!L429</f>
        <v>0</v>
      </c>
      <c r="H420" s="77">
        <f>'Input-inköpta varor o tjänster'!M429</f>
        <v>0</v>
      </c>
      <c r="I420" s="77">
        <f>'Input-inköpta varor o tjänster'!N429</f>
        <v>0</v>
      </c>
      <c r="J420" s="77" t="str">
        <f>'Input-inköpta varor o tjänster'!O429</f>
        <v>kg CO2e/SEK</v>
      </c>
      <c r="K420" s="77">
        <f>'Input-inköpta varor o tjänster'!P429</f>
        <v>0</v>
      </c>
      <c r="L420" s="77">
        <f>'Input-inköpta varor o tjänster'!Q429</f>
        <v>0</v>
      </c>
      <c r="M420" s="78">
        <f>'Input-inköpta varor o tjänster'!R429</f>
        <v>5.3580579380120069E-3</v>
      </c>
      <c r="N420" s="78" t="str">
        <f>IF(ISNUMBER('Input-inköpta varor o tjänster'!S429),'Input-inköpta varor o tjänster'!S429,"-")</f>
        <v>-</v>
      </c>
      <c r="O420" s="78" t="str">
        <f>IF(ISNUMBER('Input-inköpta varor o tjänster'!T429),'Input-inköpta varor o tjänster'!T429,"-")</f>
        <v>-</v>
      </c>
      <c r="P420" s="78" t="str">
        <f>IF(ISNUMBER('Input-inköpta varor o tjänster'!U429),'Input-inköpta varor o tjänster'!U429,"-")</f>
        <v>-</v>
      </c>
      <c r="Q420" s="60" t="str">
        <f t="shared" si="60"/>
        <v>-</v>
      </c>
      <c r="R420" s="60" t="str">
        <f t="shared" si="60"/>
        <v>-</v>
      </c>
      <c r="S420" s="61" t="str">
        <f t="shared" si="60"/>
        <v>-</v>
      </c>
      <c r="T420" s="72" t="str">
        <f t="shared" si="59"/>
        <v>-</v>
      </c>
      <c r="U420" s="72" t="str">
        <f t="shared" si="59"/>
        <v>-</v>
      </c>
      <c r="V420" s="72" t="str">
        <f t="shared" si="59"/>
        <v>-</v>
      </c>
      <c r="W420" s="72">
        <f t="shared" si="64"/>
        <v>0</v>
      </c>
      <c r="X420" s="72" t="str">
        <f t="shared" si="61"/>
        <v>-</v>
      </c>
      <c r="Y420" s="72" t="str">
        <f t="shared" si="62"/>
        <v>-</v>
      </c>
      <c r="Z420" s="72" t="str">
        <f t="shared" si="63"/>
        <v>-</v>
      </c>
      <c r="AA420" s="72">
        <f t="shared" si="65"/>
        <v>0</v>
      </c>
      <c r="AB420" s="60" t="str">
        <f>IFERROR(INDEX('Listor_utökad spend'!D:D,MATCH(VALUE('Input-inköpta varor o tjänster'!E429),'Listor_utökad spend'!E:E,0)),0)</f>
        <v>9 Vård- och tandvårdsrelaterade tjänster</v>
      </c>
      <c r="AC420" s="60" t="str">
        <f>IFERROR(INDEX('Listor_utökad spend'!F:F,MATCH(('Input-inköpta varor o tjänster'!F429),'Listor_utökad spend'!G:G,0)),AB420)</f>
        <v>9.1 Barn- och ungdomsmedicinska specialiteter</v>
      </c>
      <c r="AD420" s="60" t="str">
        <f>IFERROR(INDEX('Listor_utökad spend'!H:H,MATCH(('Input-inköpta varor o tjänster'!G429),'Listor_utökad spend'!I:I,0)),AC420)</f>
        <v>9.1 Barn- och ungdomsmedicinska specialiteter</v>
      </c>
      <c r="AE420" s="62"/>
      <c r="AF420"/>
    </row>
    <row r="421" spans="1:32" s="63" customFormat="1" ht="15.5" thickTop="1" thickBot="1">
      <c r="A421" t="str">
        <f t="shared" si="66"/>
        <v>InköpAvVarorInköptaprodukterochtjänster-utökadberäkning9.14Övrigavård-ochtandvårdsrelateradetjänster</v>
      </c>
      <c r="B421" t="s">
        <v>12</v>
      </c>
      <c r="C421" t="str">
        <f>'Input-inköpta varor o tjänster'!$J$11</f>
        <v>Inköpta produkter och tjänster - utökad beräkning</v>
      </c>
      <c r="D421" t="str">
        <f>'Input-inköpta varor o tjänster'!J430</f>
        <v>9.14 Övriga vård- och tandvårdsrelaterade tjänster</v>
      </c>
      <c r="E421" t="s">
        <v>516</v>
      </c>
      <c r="F421" s="77">
        <f>'Input-inköpta varor o tjänster'!K430</f>
        <v>0</v>
      </c>
      <c r="G421" s="77">
        <f>'Input-inköpta varor o tjänster'!L430</f>
        <v>0</v>
      </c>
      <c r="H421" s="77">
        <f>'Input-inköpta varor o tjänster'!M430</f>
        <v>0</v>
      </c>
      <c r="I421" s="77">
        <f>'Input-inköpta varor o tjänster'!N430</f>
        <v>0</v>
      </c>
      <c r="J421" s="77" t="str">
        <f>'Input-inköpta varor o tjänster'!O430</f>
        <v>kg CO2e/SEK</v>
      </c>
      <c r="K421" s="77">
        <f>'Input-inköpta varor o tjänster'!P430</f>
        <v>0</v>
      </c>
      <c r="L421" s="77">
        <f>'Input-inköpta varor o tjänster'!Q430</f>
        <v>0</v>
      </c>
      <c r="M421" s="78">
        <f>'Input-inköpta varor o tjänster'!R430</f>
        <v>5.3580579380120069E-3</v>
      </c>
      <c r="N421" s="78" t="str">
        <f>IF(ISNUMBER('Input-inköpta varor o tjänster'!S430),'Input-inköpta varor o tjänster'!S430,"-")</f>
        <v>-</v>
      </c>
      <c r="O421" s="78" t="str">
        <f>IF(ISNUMBER('Input-inköpta varor o tjänster'!T430),'Input-inköpta varor o tjänster'!T430,"-")</f>
        <v>-</v>
      </c>
      <c r="P421" s="78" t="str">
        <f>IF(ISNUMBER('Input-inköpta varor o tjänster'!U430),'Input-inköpta varor o tjänster'!U430,"-")</f>
        <v>-</v>
      </c>
      <c r="Q421" s="60" t="str">
        <f t="shared" si="60"/>
        <v>-</v>
      </c>
      <c r="R421" s="60" t="str">
        <f t="shared" si="60"/>
        <v>-</v>
      </c>
      <c r="S421" s="61" t="str">
        <f t="shared" si="60"/>
        <v>-</v>
      </c>
      <c r="T421" s="72" t="str">
        <f t="shared" si="59"/>
        <v>-</v>
      </c>
      <c r="U421" s="72" t="str">
        <f t="shared" si="59"/>
        <v>-</v>
      </c>
      <c r="V421" s="72" t="str">
        <f t="shared" si="59"/>
        <v>-</v>
      </c>
      <c r="W421" s="72">
        <f t="shared" si="64"/>
        <v>0</v>
      </c>
      <c r="X421" s="72" t="str">
        <f t="shared" si="61"/>
        <v>-</v>
      </c>
      <c r="Y421" s="72" t="str">
        <f t="shared" si="62"/>
        <v>-</v>
      </c>
      <c r="Z421" s="72" t="str">
        <f t="shared" si="63"/>
        <v>-</v>
      </c>
      <c r="AA421" s="72">
        <f t="shared" si="65"/>
        <v>0</v>
      </c>
      <c r="AB421" s="60" t="str">
        <f>IFERROR(INDEX('Listor_utökad spend'!D:D,MATCH(VALUE('Input-inköpta varor o tjänster'!E430),'Listor_utökad spend'!E:E,0)),0)</f>
        <v>9 Vård- och tandvårdsrelaterade tjänster</v>
      </c>
      <c r="AC421" s="60" t="str">
        <f>IFERROR(INDEX('Listor_utökad spend'!F:F,MATCH(('Input-inköpta varor o tjänster'!F430),'Listor_utökad spend'!G:G,0)),AB421)</f>
        <v>9.1 Barn- och ungdomsmedicinska specialiteter</v>
      </c>
      <c r="AD421" s="60" t="str">
        <f>IFERROR(INDEX('Listor_utökad spend'!H:H,MATCH(('Input-inköpta varor o tjänster'!G430),'Listor_utökad spend'!I:I,0)),AC421)</f>
        <v>9.1 Barn- och ungdomsmedicinska specialiteter</v>
      </c>
      <c r="AE421" s="62"/>
      <c r="AF421"/>
    </row>
    <row r="422" spans="1:32" s="63" customFormat="1" ht="15.5" thickTop="1" thickBot="1">
      <c r="A422" t="str">
        <f t="shared" si="66"/>
        <v>InköpAvVarorInköptaprodukterochtjänster-utökadberäkning9.14.1Tolktjänster</v>
      </c>
      <c r="B422" t="s">
        <v>12</v>
      </c>
      <c r="C422" t="str">
        <f>'Input-inköpta varor o tjänster'!$J$11</f>
        <v>Inköpta produkter och tjänster - utökad beräkning</v>
      </c>
      <c r="D422" t="str">
        <f>'Input-inköpta varor o tjänster'!J431</f>
        <v>9.14.1 Tolktjänster</v>
      </c>
      <c r="E422" t="s">
        <v>516</v>
      </c>
      <c r="F422" s="77">
        <f>'Input-inköpta varor o tjänster'!K431</f>
        <v>0</v>
      </c>
      <c r="G422" s="77">
        <f>'Input-inköpta varor o tjänster'!L431</f>
        <v>0</v>
      </c>
      <c r="H422" s="77">
        <f>'Input-inköpta varor o tjänster'!M431</f>
        <v>0</v>
      </c>
      <c r="I422" s="77">
        <f>'Input-inköpta varor o tjänster'!N431</f>
        <v>0</v>
      </c>
      <c r="J422" s="77" t="str">
        <f>'Input-inköpta varor o tjänster'!O431</f>
        <v>kg CO2e/SEK</v>
      </c>
      <c r="K422" s="77">
        <f>'Input-inköpta varor o tjänster'!P431</f>
        <v>0</v>
      </c>
      <c r="L422" s="77">
        <f>'Input-inköpta varor o tjänster'!Q431</f>
        <v>0</v>
      </c>
      <c r="M422" s="78">
        <f>'Input-inköpta varor o tjänster'!R431</f>
        <v>5.3580579380120069E-3</v>
      </c>
      <c r="N422" s="78" t="str">
        <f>IF(ISNUMBER('Input-inköpta varor o tjänster'!S431),'Input-inköpta varor o tjänster'!S431,"-")</f>
        <v>-</v>
      </c>
      <c r="O422" s="78" t="str">
        <f>IF(ISNUMBER('Input-inköpta varor o tjänster'!T431),'Input-inköpta varor o tjänster'!T431,"-")</f>
        <v>-</v>
      </c>
      <c r="P422" s="78" t="str">
        <f>IF(ISNUMBER('Input-inköpta varor o tjänster'!U431),'Input-inköpta varor o tjänster'!U431,"-")</f>
        <v>-</v>
      </c>
      <c r="Q422" s="60" t="str">
        <f t="shared" si="60"/>
        <v>-</v>
      </c>
      <c r="R422" s="60" t="str">
        <f t="shared" si="60"/>
        <v>-</v>
      </c>
      <c r="S422" s="61" t="str">
        <f t="shared" si="60"/>
        <v>-</v>
      </c>
      <c r="T422" s="72" t="str">
        <f t="shared" si="59"/>
        <v>-</v>
      </c>
      <c r="U422" s="72" t="str">
        <f t="shared" si="59"/>
        <v>-</v>
      </c>
      <c r="V422" s="72" t="str">
        <f t="shared" si="59"/>
        <v>-</v>
      </c>
      <c r="W422" s="72">
        <f t="shared" si="64"/>
        <v>0</v>
      </c>
      <c r="X422" s="72" t="str">
        <f t="shared" si="61"/>
        <v>-</v>
      </c>
      <c r="Y422" s="72" t="str">
        <f t="shared" si="62"/>
        <v>-</v>
      </c>
      <c r="Z422" s="72" t="str">
        <f t="shared" si="63"/>
        <v>-</v>
      </c>
      <c r="AA422" s="72">
        <f t="shared" si="65"/>
        <v>0</v>
      </c>
      <c r="AB422" s="60" t="str">
        <f>IFERROR(INDEX('Listor_utökad spend'!D:D,MATCH(VALUE('Input-inköpta varor o tjänster'!E431),'Listor_utökad spend'!E:E,0)),0)</f>
        <v>9 Vård- och tandvårdsrelaterade tjänster</v>
      </c>
      <c r="AC422" s="60" t="str">
        <f>IFERROR(INDEX('Listor_utökad spend'!F:F,MATCH(('Input-inköpta varor o tjänster'!F431),'Listor_utökad spend'!G:G,0)),AB422)</f>
        <v>9.1 Barn- och ungdomsmedicinska specialiteter</v>
      </c>
      <c r="AD422" s="60" t="str">
        <f>IFERROR(INDEX('Listor_utökad spend'!H:H,MATCH(('Input-inköpta varor o tjänster'!G431),'Listor_utökad spend'!I:I,0)),AC422)</f>
        <v>9.14.1. Tolktjänster</v>
      </c>
      <c r="AE422" s="62"/>
      <c r="AF422"/>
    </row>
    <row r="423" spans="1:32" s="63" customFormat="1" ht="15.5" thickTop="1" thickBot="1">
      <c r="A423" t="str">
        <f t="shared" si="66"/>
        <v>InköpAvVarorInköptaprodukterochtjänster-utökadberäkning9.14.2Övrigatandvårdsrelateradetjänster</v>
      </c>
      <c r="B423" t="s">
        <v>12</v>
      </c>
      <c r="C423" t="str">
        <f>'Input-inköpta varor o tjänster'!$J$11</f>
        <v>Inköpta produkter och tjänster - utökad beräkning</v>
      </c>
      <c r="D423" t="str">
        <f>'Input-inköpta varor o tjänster'!J432</f>
        <v>9.14.2 Övriga tandvårdsrelaterade tjänster</v>
      </c>
      <c r="E423" t="s">
        <v>516</v>
      </c>
      <c r="F423" s="77">
        <f>'Input-inköpta varor o tjänster'!K432</f>
        <v>0</v>
      </c>
      <c r="G423" s="77">
        <f>'Input-inköpta varor o tjänster'!L432</f>
        <v>0</v>
      </c>
      <c r="H423" s="77">
        <f>'Input-inköpta varor o tjänster'!M432</f>
        <v>0</v>
      </c>
      <c r="I423" s="77">
        <f>'Input-inköpta varor o tjänster'!N432</f>
        <v>0</v>
      </c>
      <c r="J423" s="77" t="str">
        <f>'Input-inköpta varor o tjänster'!O432</f>
        <v>kg CO2e/SEK</v>
      </c>
      <c r="K423" s="77">
        <f>'Input-inköpta varor o tjänster'!P432</f>
        <v>0</v>
      </c>
      <c r="L423" s="77">
        <f>'Input-inköpta varor o tjänster'!Q432</f>
        <v>0</v>
      </c>
      <c r="M423" s="78">
        <f>'Input-inköpta varor o tjänster'!R432</f>
        <v>5.3580579380120069E-3</v>
      </c>
      <c r="N423" s="78" t="str">
        <f>IF(ISNUMBER('Input-inköpta varor o tjänster'!S432),'Input-inköpta varor o tjänster'!S432,"-")</f>
        <v>-</v>
      </c>
      <c r="O423" s="78" t="str">
        <f>IF(ISNUMBER('Input-inköpta varor o tjänster'!T432),'Input-inköpta varor o tjänster'!T432,"-")</f>
        <v>-</v>
      </c>
      <c r="P423" s="78" t="str">
        <f>IF(ISNUMBER('Input-inköpta varor o tjänster'!U432),'Input-inköpta varor o tjänster'!U432,"-")</f>
        <v>-</v>
      </c>
      <c r="Q423" s="60" t="str">
        <f t="shared" si="60"/>
        <v>-</v>
      </c>
      <c r="R423" s="60" t="str">
        <f t="shared" si="60"/>
        <v>-</v>
      </c>
      <c r="S423" s="61" t="str">
        <f t="shared" si="60"/>
        <v>-</v>
      </c>
      <c r="T423" s="72" t="str">
        <f t="shared" si="59"/>
        <v>-</v>
      </c>
      <c r="U423" s="72" t="str">
        <f t="shared" si="59"/>
        <v>-</v>
      </c>
      <c r="V423" s="72" t="str">
        <f t="shared" si="59"/>
        <v>-</v>
      </c>
      <c r="W423" s="72">
        <f t="shared" si="64"/>
        <v>0</v>
      </c>
      <c r="X423" s="72" t="str">
        <f t="shared" si="61"/>
        <v>-</v>
      </c>
      <c r="Y423" s="72" t="str">
        <f t="shared" si="62"/>
        <v>-</v>
      </c>
      <c r="Z423" s="72" t="str">
        <f t="shared" si="63"/>
        <v>-</v>
      </c>
      <c r="AA423" s="72">
        <f t="shared" si="65"/>
        <v>0</v>
      </c>
      <c r="AB423" s="60" t="str">
        <f>IFERROR(INDEX('Listor_utökad spend'!D:D,MATCH(VALUE('Input-inköpta varor o tjänster'!E432),'Listor_utökad spend'!E:E,0)),0)</f>
        <v>9 Vård- och tandvårdsrelaterade tjänster</v>
      </c>
      <c r="AC423" s="60" t="str">
        <f>IFERROR(INDEX('Listor_utökad spend'!F:F,MATCH(('Input-inköpta varor o tjänster'!F432),'Listor_utökad spend'!G:G,0)),AB423)</f>
        <v>9.1 Barn- och ungdomsmedicinska specialiteter</v>
      </c>
      <c r="AD423" s="60" t="str">
        <f>IFERROR(INDEX('Listor_utökad spend'!H:H,MATCH(('Input-inköpta varor o tjänster'!G432),'Listor_utökad spend'!I:I,0)),AC423)</f>
        <v>9.14.2. Övriga tandvårdsrelaterade tjänster</v>
      </c>
      <c r="AE423" s="62"/>
      <c r="AF423"/>
    </row>
    <row r="424" spans="1:32" s="63" customFormat="1" ht="15.5" thickTop="1" thickBot="1">
      <c r="A424" t="str">
        <f t="shared" si="66"/>
        <v>InköpAvVarorInköptaprodukterochtjänster-utökadberäkning9.14.99Övrigavårdrelateradetjänster</v>
      </c>
      <c r="B424" t="s">
        <v>12</v>
      </c>
      <c r="C424" t="str">
        <f>'Input-inköpta varor o tjänster'!$J$11</f>
        <v>Inköpta produkter och tjänster - utökad beräkning</v>
      </c>
      <c r="D424" t="str">
        <f>'Input-inköpta varor o tjänster'!J433</f>
        <v>9.14.99 Övriga vårdrelaterade tjänster</v>
      </c>
      <c r="E424" t="s">
        <v>516</v>
      </c>
      <c r="F424" s="77">
        <f>'Input-inköpta varor o tjänster'!K433</f>
        <v>0</v>
      </c>
      <c r="G424" s="77">
        <f>'Input-inköpta varor o tjänster'!L433</f>
        <v>0</v>
      </c>
      <c r="H424" s="77">
        <f>'Input-inköpta varor o tjänster'!M433</f>
        <v>0</v>
      </c>
      <c r="I424" s="77">
        <f>'Input-inköpta varor o tjänster'!N433</f>
        <v>0</v>
      </c>
      <c r="J424" s="77" t="str">
        <f>'Input-inköpta varor o tjänster'!O433</f>
        <v>kg CO2e/SEK</v>
      </c>
      <c r="K424" s="77">
        <f>'Input-inköpta varor o tjänster'!P433</f>
        <v>0</v>
      </c>
      <c r="L424" s="77">
        <f>'Input-inköpta varor o tjänster'!Q433</f>
        <v>0</v>
      </c>
      <c r="M424" s="78">
        <f>'Input-inköpta varor o tjänster'!R433</f>
        <v>5.3580579380120069E-3</v>
      </c>
      <c r="N424" s="78" t="str">
        <f>IF(ISNUMBER('Input-inköpta varor o tjänster'!S433),'Input-inköpta varor o tjänster'!S433,"-")</f>
        <v>-</v>
      </c>
      <c r="O424" s="78" t="str">
        <f>IF(ISNUMBER('Input-inköpta varor o tjänster'!T433),'Input-inköpta varor o tjänster'!T433,"-")</f>
        <v>-</v>
      </c>
      <c r="P424" s="78" t="str">
        <f>IF(ISNUMBER('Input-inköpta varor o tjänster'!U433),'Input-inköpta varor o tjänster'!U433,"-")</f>
        <v>-</v>
      </c>
      <c r="Q424" s="60" t="str">
        <f t="shared" si="60"/>
        <v>-</v>
      </c>
      <c r="R424" s="60" t="str">
        <f t="shared" si="60"/>
        <v>-</v>
      </c>
      <c r="S424" s="61" t="str">
        <f t="shared" si="60"/>
        <v>-</v>
      </c>
      <c r="T424" s="72" t="str">
        <f t="shared" si="59"/>
        <v>-</v>
      </c>
      <c r="U424" s="72" t="str">
        <f t="shared" si="59"/>
        <v>-</v>
      </c>
      <c r="V424" s="72" t="str">
        <f t="shared" si="59"/>
        <v>-</v>
      </c>
      <c r="W424" s="72">
        <f t="shared" si="64"/>
        <v>0</v>
      </c>
      <c r="X424" s="72" t="str">
        <f t="shared" si="61"/>
        <v>-</v>
      </c>
      <c r="Y424" s="72" t="str">
        <f t="shared" si="62"/>
        <v>-</v>
      </c>
      <c r="Z424" s="72" t="str">
        <f t="shared" si="63"/>
        <v>-</v>
      </c>
      <c r="AA424" s="72">
        <f t="shared" si="65"/>
        <v>0</v>
      </c>
      <c r="AB424" s="60" t="str">
        <f>IFERROR(INDEX('Listor_utökad spend'!D:D,MATCH(VALUE('Input-inköpta varor o tjänster'!E433),'Listor_utökad spend'!E:E,0)),0)</f>
        <v>9 Vård- och tandvårdsrelaterade tjänster</v>
      </c>
      <c r="AC424" s="60" t="str">
        <f>IFERROR(INDEX('Listor_utökad spend'!F:F,MATCH(('Input-inköpta varor o tjänster'!F433),'Listor_utökad spend'!G:G,0)),AB424)</f>
        <v>9.1 Barn- och ungdomsmedicinska specialiteter</v>
      </c>
      <c r="AD424" s="60" t="str">
        <f>IFERROR(INDEX('Listor_utökad spend'!H:H,MATCH(('Input-inköpta varor o tjänster'!G433),'Listor_utökad spend'!I:I,0)),AC424)</f>
        <v>9.14.99. Övriga vårdrelaterade tjänster</v>
      </c>
      <c r="AE424" s="62"/>
      <c r="AF424"/>
    </row>
    <row r="425" spans="1:32" s="63" customFormat="1" ht="15.5" thickTop="1" thickBot="1">
      <c r="A425" t="str">
        <f t="shared" si="66"/>
        <v>InköpAvVarorInköptaprodukterochtjänster-utökadberäkning9.15Vårdrelateradebemanningstjänster</v>
      </c>
      <c r="B425" t="s">
        <v>12</v>
      </c>
      <c r="C425" t="str">
        <f>'Input-inköpta varor o tjänster'!$J$11</f>
        <v>Inköpta produkter och tjänster - utökad beräkning</v>
      </c>
      <c r="D425" t="str">
        <f>'Input-inköpta varor o tjänster'!J434</f>
        <v>9.15 Vårdrelaterade bemanningstjänster</v>
      </c>
      <c r="E425" t="s">
        <v>516</v>
      </c>
      <c r="F425" s="77">
        <f>'Input-inköpta varor o tjänster'!K434</f>
        <v>0</v>
      </c>
      <c r="G425" s="77">
        <f>'Input-inköpta varor o tjänster'!L434</f>
        <v>0</v>
      </c>
      <c r="H425" s="77">
        <f>'Input-inköpta varor o tjänster'!M434</f>
        <v>0</v>
      </c>
      <c r="I425" s="77">
        <f>'Input-inköpta varor o tjänster'!N434</f>
        <v>0</v>
      </c>
      <c r="J425" s="77" t="str">
        <f>'Input-inköpta varor o tjänster'!O434</f>
        <v>kg CO2e/SEK</v>
      </c>
      <c r="K425" s="77">
        <f>'Input-inköpta varor o tjänster'!P434</f>
        <v>0</v>
      </c>
      <c r="L425" s="77">
        <f>'Input-inköpta varor o tjänster'!Q434</f>
        <v>0</v>
      </c>
      <c r="M425" s="78">
        <f>'Input-inköpta varor o tjänster'!R434</f>
        <v>5.3580579380120069E-3</v>
      </c>
      <c r="N425" s="78" t="str">
        <f>IF(ISNUMBER('Input-inköpta varor o tjänster'!S434),'Input-inköpta varor o tjänster'!S434,"-")</f>
        <v>-</v>
      </c>
      <c r="O425" s="78" t="str">
        <f>IF(ISNUMBER('Input-inköpta varor o tjänster'!T434),'Input-inköpta varor o tjänster'!T434,"-")</f>
        <v>-</v>
      </c>
      <c r="P425" s="78" t="str">
        <f>IF(ISNUMBER('Input-inköpta varor o tjänster'!U434),'Input-inköpta varor o tjänster'!U434,"-")</f>
        <v>-</v>
      </c>
      <c r="Q425" s="60" t="str">
        <f t="shared" si="60"/>
        <v>-</v>
      </c>
      <c r="R425" s="60" t="str">
        <f t="shared" si="60"/>
        <v>-</v>
      </c>
      <c r="S425" s="61" t="str">
        <f t="shared" si="60"/>
        <v>-</v>
      </c>
      <c r="T425" s="72" t="str">
        <f t="shared" si="59"/>
        <v>-</v>
      </c>
      <c r="U425" s="72" t="str">
        <f t="shared" si="59"/>
        <v>-</v>
      </c>
      <c r="V425" s="72" t="str">
        <f t="shared" si="59"/>
        <v>-</v>
      </c>
      <c r="W425" s="72">
        <f t="shared" si="64"/>
        <v>0</v>
      </c>
      <c r="X425" s="72" t="str">
        <f t="shared" si="61"/>
        <v>-</v>
      </c>
      <c r="Y425" s="72" t="str">
        <f t="shared" si="62"/>
        <v>-</v>
      </c>
      <c r="Z425" s="72" t="str">
        <f t="shared" si="63"/>
        <v>-</v>
      </c>
      <c r="AA425" s="72">
        <f t="shared" si="65"/>
        <v>0</v>
      </c>
      <c r="AB425" s="60" t="str">
        <f>IFERROR(INDEX('Listor_utökad spend'!D:D,MATCH(VALUE('Input-inköpta varor o tjänster'!E434),'Listor_utökad spend'!E:E,0)),0)</f>
        <v>9 Vård- och tandvårdsrelaterade tjänster</v>
      </c>
      <c r="AC425" s="60" t="str">
        <f>IFERROR(INDEX('Listor_utökad spend'!F:F,MATCH(('Input-inköpta varor o tjänster'!F434),'Listor_utökad spend'!G:G,0)),AB425)</f>
        <v>9.1 Barn- och ungdomsmedicinska specialiteter</v>
      </c>
      <c r="AD425" s="60" t="str">
        <f>IFERROR(INDEX('Listor_utökad spend'!H:H,MATCH(('Input-inköpta varor o tjänster'!G434),'Listor_utökad spend'!I:I,0)),AC425)</f>
        <v>9.1 Barn- och ungdomsmedicinska specialiteter</v>
      </c>
      <c r="AE425" s="62"/>
      <c r="AF425"/>
    </row>
    <row r="426" spans="1:32" s="63" customFormat="1" ht="15.5" thickTop="1" thickBot="1">
      <c r="A426" t="str">
        <f t="shared" si="66"/>
        <v>InköpAvVarorInköptaprodukterochtjänster-utökadberäkning9.15.1Läkarsekreterare</v>
      </c>
      <c r="B426" t="s">
        <v>12</v>
      </c>
      <c r="C426" t="str">
        <f>'Input-inköpta varor o tjänster'!$J$11</f>
        <v>Inköpta produkter och tjänster - utökad beräkning</v>
      </c>
      <c r="D426" t="str">
        <f>'Input-inköpta varor o tjänster'!J435</f>
        <v>9.15.1 Läkarsekreterare</v>
      </c>
      <c r="E426" t="s">
        <v>516</v>
      </c>
      <c r="F426" s="77">
        <f>'Input-inköpta varor o tjänster'!K435</f>
        <v>0</v>
      </c>
      <c r="G426" s="77">
        <f>'Input-inköpta varor o tjänster'!L435</f>
        <v>0</v>
      </c>
      <c r="H426" s="77">
        <f>'Input-inköpta varor o tjänster'!M435</f>
        <v>0</v>
      </c>
      <c r="I426" s="77">
        <f>'Input-inköpta varor o tjänster'!N435</f>
        <v>0</v>
      </c>
      <c r="J426" s="77" t="str">
        <f>'Input-inköpta varor o tjänster'!O435</f>
        <v>kg CO2e/SEK</v>
      </c>
      <c r="K426" s="77">
        <f>'Input-inköpta varor o tjänster'!P435</f>
        <v>0</v>
      </c>
      <c r="L426" s="77">
        <f>'Input-inköpta varor o tjänster'!Q435</f>
        <v>0</v>
      </c>
      <c r="M426" s="78">
        <f>'Input-inköpta varor o tjänster'!R435</f>
        <v>5.3580579380120069E-3</v>
      </c>
      <c r="N426" s="78" t="str">
        <f>IF(ISNUMBER('Input-inköpta varor o tjänster'!S435),'Input-inköpta varor o tjänster'!S435,"-")</f>
        <v>-</v>
      </c>
      <c r="O426" s="78" t="str">
        <f>IF(ISNUMBER('Input-inköpta varor o tjänster'!T435),'Input-inköpta varor o tjänster'!T435,"-")</f>
        <v>-</v>
      </c>
      <c r="P426" s="78" t="str">
        <f>IF(ISNUMBER('Input-inköpta varor o tjänster'!U435),'Input-inköpta varor o tjänster'!U435,"-")</f>
        <v>-</v>
      </c>
      <c r="Q426" s="60" t="str">
        <f t="shared" si="60"/>
        <v>-</v>
      </c>
      <c r="R426" s="60" t="str">
        <f t="shared" si="60"/>
        <v>-</v>
      </c>
      <c r="S426" s="61" t="str">
        <f t="shared" si="60"/>
        <v>-</v>
      </c>
      <c r="T426" s="72" t="str">
        <f t="shared" si="59"/>
        <v>-</v>
      </c>
      <c r="U426" s="72" t="str">
        <f t="shared" si="59"/>
        <v>-</v>
      </c>
      <c r="V426" s="72" t="str">
        <f t="shared" si="59"/>
        <v>-</v>
      </c>
      <c r="W426" s="72">
        <f t="shared" si="64"/>
        <v>0</v>
      </c>
      <c r="X426" s="72" t="str">
        <f t="shared" si="61"/>
        <v>-</v>
      </c>
      <c r="Y426" s="72" t="str">
        <f t="shared" si="62"/>
        <v>-</v>
      </c>
      <c r="Z426" s="72" t="str">
        <f t="shared" si="63"/>
        <v>-</v>
      </c>
      <c r="AA426" s="72">
        <f t="shared" si="65"/>
        <v>0</v>
      </c>
      <c r="AB426" s="60" t="str">
        <f>IFERROR(INDEX('Listor_utökad spend'!D:D,MATCH(VALUE('Input-inköpta varor o tjänster'!E435),'Listor_utökad spend'!E:E,0)),0)</f>
        <v>9 Vård- och tandvårdsrelaterade tjänster</v>
      </c>
      <c r="AC426" s="60" t="str">
        <f>IFERROR(INDEX('Listor_utökad spend'!F:F,MATCH(('Input-inköpta varor o tjänster'!F435),'Listor_utökad spend'!G:G,0)),AB426)</f>
        <v>9.1 Barn- och ungdomsmedicinska specialiteter</v>
      </c>
      <c r="AD426" s="60" t="str">
        <f>IFERROR(INDEX('Listor_utökad spend'!H:H,MATCH(('Input-inköpta varor o tjänster'!G435),'Listor_utökad spend'!I:I,0)),AC426)</f>
        <v>9.15.1. Läkarsekreterare</v>
      </c>
      <c r="AE426" s="62"/>
      <c r="AF426"/>
    </row>
    <row r="427" spans="1:32" s="63" customFormat="1" ht="15.5" thickTop="1" thickBot="1">
      <c r="A427" t="str">
        <f t="shared" si="66"/>
        <v>InköpAvVarorInköptaprodukterochtjänster-utökadberäkning9.15.2Läkareallmänmedicin</v>
      </c>
      <c r="B427" t="s">
        <v>12</v>
      </c>
      <c r="C427" t="str">
        <f>'Input-inköpta varor o tjänster'!$J$11</f>
        <v>Inköpta produkter och tjänster - utökad beräkning</v>
      </c>
      <c r="D427" t="str">
        <f>'Input-inköpta varor o tjänster'!J436</f>
        <v>9.15.2 Läkare allmänmedicin</v>
      </c>
      <c r="E427" t="s">
        <v>516</v>
      </c>
      <c r="F427" s="77">
        <f>'Input-inköpta varor o tjänster'!K436</f>
        <v>0</v>
      </c>
      <c r="G427" s="77">
        <f>'Input-inköpta varor o tjänster'!L436</f>
        <v>0</v>
      </c>
      <c r="H427" s="77">
        <f>'Input-inköpta varor o tjänster'!M436</f>
        <v>0</v>
      </c>
      <c r="I427" s="77">
        <f>'Input-inköpta varor o tjänster'!N436</f>
        <v>0</v>
      </c>
      <c r="J427" s="77" t="str">
        <f>'Input-inköpta varor o tjänster'!O436</f>
        <v>kg CO2e/SEK</v>
      </c>
      <c r="K427" s="77">
        <f>'Input-inköpta varor o tjänster'!P436</f>
        <v>0</v>
      </c>
      <c r="L427" s="77">
        <f>'Input-inköpta varor o tjänster'!Q436</f>
        <v>0</v>
      </c>
      <c r="M427" s="78">
        <f>'Input-inköpta varor o tjänster'!R436</f>
        <v>5.3580579380120069E-3</v>
      </c>
      <c r="N427" s="78" t="str">
        <f>IF(ISNUMBER('Input-inköpta varor o tjänster'!S436),'Input-inköpta varor o tjänster'!S436,"-")</f>
        <v>-</v>
      </c>
      <c r="O427" s="78" t="str">
        <f>IF(ISNUMBER('Input-inköpta varor o tjänster'!T436),'Input-inköpta varor o tjänster'!T436,"-")</f>
        <v>-</v>
      </c>
      <c r="P427" s="78" t="str">
        <f>IF(ISNUMBER('Input-inköpta varor o tjänster'!U436),'Input-inköpta varor o tjänster'!U436,"-")</f>
        <v>-</v>
      </c>
      <c r="Q427" s="60" t="str">
        <f t="shared" si="60"/>
        <v>-</v>
      </c>
      <c r="R427" s="60" t="str">
        <f t="shared" si="60"/>
        <v>-</v>
      </c>
      <c r="S427" s="61" t="str">
        <f t="shared" si="60"/>
        <v>-</v>
      </c>
      <c r="T427" s="72" t="str">
        <f t="shared" si="59"/>
        <v>-</v>
      </c>
      <c r="U427" s="72" t="str">
        <f t="shared" si="59"/>
        <v>-</v>
      </c>
      <c r="V427" s="72" t="str">
        <f t="shared" si="59"/>
        <v>-</v>
      </c>
      <c r="W427" s="72">
        <f t="shared" si="64"/>
        <v>0</v>
      </c>
      <c r="X427" s="72" t="str">
        <f t="shared" si="61"/>
        <v>-</v>
      </c>
      <c r="Y427" s="72" t="str">
        <f t="shared" si="62"/>
        <v>-</v>
      </c>
      <c r="Z427" s="72" t="str">
        <f t="shared" si="63"/>
        <v>-</v>
      </c>
      <c r="AA427" s="72">
        <f t="shared" si="65"/>
        <v>0</v>
      </c>
      <c r="AB427" s="60" t="str">
        <f>IFERROR(INDEX('Listor_utökad spend'!D:D,MATCH(VALUE('Input-inköpta varor o tjänster'!E436),'Listor_utökad spend'!E:E,0)),0)</f>
        <v>9 Vård- och tandvårdsrelaterade tjänster</v>
      </c>
      <c r="AC427" s="60" t="str">
        <f>IFERROR(INDEX('Listor_utökad spend'!F:F,MATCH(('Input-inköpta varor o tjänster'!F436),'Listor_utökad spend'!G:G,0)),AB427)</f>
        <v>9.1 Barn- och ungdomsmedicinska specialiteter</v>
      </c>
      <c r="AD427" s="60" t="str">
        <f>IFERROR(INDEX('Listor_utökad spend'!H:H,MATCH(('Input-inköpta varor o tjänster'!G436),'Listor_utökad spend'!I:I,0)),AC427)</f>
        <v>9.15.2. Läkare allmänmedicin</v>
      </c>
      <c r="AE427" s="62"/>
      <c r="AF427"/>
    </row>
    <row r="428" spans="1:32" s="63" customFormat="1" ht="15.5" thickTop="1" thickBot="1">
      <c r="A428" t="str">
        <f t="shared" si="66"/>
        <v>InköpAvVarorInköptaprodukterochtjänster-utökadberäkning9.15.3Psykiatri</v>
      </c>
      <c r="B428" t="s">
        <v>12</v>
      </c>
      <c r="C428" t="str">
        <f>'Input-inköpta varor o tjänster'!$J$11</f>
        <v>Inköpta produkter och tjänster - utökad beräkning</v>
      </c>
      <c r="D428" t="str">
        <f>'Input-inköpta varor o tjänster'!J437</f>
        <v>9.15.3 Psykiatri</v>
      </c>
      <c r="E428" t="s">
        <v>516</v>
      </c>
      <c r="F428" s="77">
        <f>'Input-inköpta varor o tjänster'!K437</f>
        <v>0</v>
      </c>
      <c r="G428" s="77">
        <f>'Input-inköpta varor o tjänster'!L437</f>
        <v>0</v>
      </c>
      <c r="H428" s="77">
        <f>'Input-inköpta varor o tjänster'!M437</f>
        <v>0</v>
      </c>
      <c r="I428" s="77">
        <f>'Input-inköpta varor o tjänster'!N437</f>
        <v>0</v>
      </c>
      <c r="J428" s="77" t="str">
        <f>'Input-inköpta varor o tjänster'!O437</f>
        <v>kg CO2e/SEK</v>
      </c>
      <c r="K428" s="77">
        <f>'Input-inköpta varor o tjänster'!P437</f>
        <v>0</v>
      </c>
      <c r="L428" s="77">
        <f>'Input-inköpta varor o tjänster'!Q437</f>
        <v>0</v>
      </c>
      <c r="M428" s="78">
        <f>'Input-inköpta varor o tjänster'!R437</f>
        <v>5.3580579380120069E-3</v>
      </c>
      <c r="N428" s="78" t="str">
        <f>IF(ISNUMBER('Input-inköpta varor o tjänster'!S437),'Input-inköpta varor o tjänster'!S437,"-")</f>
        <v>-</v>
      </c>
      <c r="O428" s="78" t="str">
        <f>IF(ISNUMBER('Input-inköpta varor o tjänster'!T437),'Input-inköpta varor o tjänster'!T437,"-")</f>
        <v>-</v>
      </c>
      <c r="P428" s="78" t="str">
        <f>IF(ISNUMBER('Input-inköpta varor o tjänster'!U437),'Input-inköpta varor o tjänster'!U437,"-")</f>
        <v>-</v>
      </c>
      <c r="Q428" s="60" t="str">
        <f t="shared" si="60"/>
        <v>-</v>
      </c>
      <c r="R428" s="60" t="str">
        <f t="shared" si="60"/>
        <v>-</v>
      </c>
      <c r="S428" s="61" t="str">
        <f t="shared" si="60"/>
        <v>-</v>
      </c>
      <c r="T428" s="72" t="str">
        <f t="shared" si="59"/>
        <v>-</v>
      </c>
      <c r="U428" s="72" t="str">
        <f t="shared" si="59"/>
        <v>-</v>
      </c>
      <c r="V428" s="72" t="str">
        <f t="shared" si="59"/>
        <v>-</v>
      </c>
      <c r="W428" s="72">
        <f t="shared" si="64"/>
        <v>0</v>
      </c>
      <c r="X428" s="72" t="str">
        <f t="shared" si="61"/>
        <v>-</v>
      </c>
      <c r="Y428" s="72" t="str">
        <f t="shared" si="62"/>
        <v>-</v>
      </c>
      <c r="Z428" s="72" t="str">
        <f t="shared" si="63"/>
        <v>-</v>
      </c>
      <c r="AA428" s="72">
        <f t="shared" si="65"/>
        <v>0</v>
      </c>
      <c r="AB428" s="60" t="str">
        <f>IFERROR(INDEX('Listor_utökad spend'!D:D,MATCH(VALUE('Input-inköpta varor o tjänster'!E437),'Listor_utökad spend'!E:E,0)),0)</f>
        <v>9 Vård- och tandvårdsrelaterade tjänster</v>
      </c>
      <c r="AC428" s="60" t="str">
        <f>IFERROR(INDEX('Listor_utökad spend'!F:F,MATCH(('Input-inköpta varor o tjänster'!F437),'Listor_utökad spend'!G:G,0)),AB428)</f>
        <v>9.1 Barn- och ungdomsmedicinska specialiteter</v>
      </c>
      <c r="AD428" s="60" t="str">
        <f>IFERROR(INDEX('Listor_utökad spend'!H:H,MATCH(('Input-inköpta varor o tjänster'!G437),'Listor_utökad spend'!I:I,0)),AC428)</f>
        <v>9.15.3. Psykiatri</v>
      </c>
      <c r="AE428" s="62"/>
      <c r="AF428"/>
    </row>
    <row r="429" spans="1:32" s="63" customFormat="1" ht="15.5" thickTop="1" thickBot="1">
      <c r="A429" t="str">
        <f t="shared" si="66"/>
        <v>InköpAvVarorInköptaprodukterochtjänster-utökadberäkning9.15.4Sjuksköterskorallmänmedicin</v>
      </c>
      <c r="B429" t="s">
        <v>12</v>
      </c>
      <c r="C429" t="str">
        <f>'Input-inköpta varor o tjänster'!$J$11</f>
        <v>Inköpta produkter och tjänster - utökad beräkning</v>
      </c>
      <c r="D429" t="str">
        <f>'Input-inköpta varor o tjänster'!J438</f>
        <v>9.15.4 Sjuksköterskor allmänmedicin</v>
      </c>
      <c r="E429" t="s">
        <v>516</v>
      </c>
      <c r="F429" s="77">
        <f>'Input-inköpta varor o tjänster'!K438</f>
        <v>0</v>
      </c>
      <c r="G429" s="77">
        <f>'Input-inköpta varor o tjänster'!L438</f>
        <v>0</v>
      </c>
      <c r="H429" s="77">
        <f>'Input-inköpta varor o tjänster'!M438</f>
        <v>0</v>
      </c>
      <c r="I429" s="77">
        <f>'Input-inköpta varor o tjänster'!N438</f>
        <v>0</v>
      </c>
      <c r="J429" s="77" t="str">
        <f>'Input-inköpta varor o tjänster'!O438</f>
        <v>kg CO2e/SEK</v>
      </c>
      <c r="K429" s="77">
        <f>'Input-inköpta varor o tjänster'!P438</f>
        <v>0</v>
      </c>
      <c r="L429" s="77">
        <f>'Input-inköpta varor o tjänster'!Q438</f>
        <v>0</v>
      </c>
      <c r="M429" s="78">
        <f>'Input-inköpta varor o tjänster'!R438</f>
        <v>5.3580579380120069E-3</v>
      </c>
      <c r="N429" s="78" t="str">
        <f>IF(ISNUMBER('Input-inköpta varor o tjänster'!S438),'Input-inköpta varor o tjänster'!S438,"-")</f>
        <v>-</v>
      </c>
      <c r="O429" s="78" t="str">
        <f>IF(ISNUMBER('Input-inköpta varor o tjänster'!T438),'Input-inköpta varor o tjänster'!T438,"-")</f>
        <v>-</v>
      </c>
      <c r="P429" s="78" t="str">
        <f>IF(ISNUMBER('Input-inköpta varor o tjänster'!U438),'Input-inköpta varor o tjänster'!U438,"-")</f>
        <v>-</v>
      </c>
      <c r="Q429" s="60" t="str">
        <f t="shared" si="60"/>
        <v>-</v>
      </c>
      <c r="R429" s="60" t="str">
        <f t="shared" si="60"/>
        <v>-</v>
      </c>
      <c r="S429" s="61" t="str">
        <f t="shared" si="60"/>
        <v>-</v>
      </c>
      <c r="T429" s="72" t="str">
        <f t="shared" si="59"/>
        <v>-</v>
      </c>
      <c r="U429" s="72" t="str">
        <f t="shared" si="59"/>
        <v>-</v>
      </c>
      <c r="V429" s="72" t="str">
        <f t="shared" si="59"/>
        <v>-</v>
      </c>
      <c r="W429" s="72">
        <f t="shared" si="64"/>
        <v>0</v>
      </c>
      <c r="X429" s="72" t="str">
        <f t="shared" si="61"/>
        <v>-</v>
      </c>
      <c r="Y429" s="72" t="str">
        <f t="shared" si="62"/>
        <v>-</v>
      </c>
      <c r="Z429" s="72" t="str">
        <f t="shared" si="63"/>
        <v>-</v>
      </c>
      <c r="AA429" s="72">
        <f t="shared" si="65"/>
        <v>0</v>
      </c>
      <c r="AB429" s="60" t="str">
        <f>IFERROR(INDEX('Listor_utökad spend'!D:D,MATCH(VALUE('Input-inköpta varor o tjänster'!E438),'Listor_utökad spend'!E:E,0)),0)</f>
        <v>9 Vård- och tandvårdsrelaterade tjänster</v>
      </c>
      <c r="AC429" s="60" t="str">
        <f>IFERROR(INDEX('Listor_utökad spend'!F:F,MATCH(('Input-inköpta varor o tjänster'!F438),'Listor_utökad spend'!G:G,0)),AB429)</f>
        <v>9.1 Barn- och ungdomsmedicinska specialiteter</v>
      </c>
      <c r="AD429" s="60" t="str">
        <f>IFERROR(INDEX('Listor_utökad spend'!H:H,MATCH(('Input-inköpta varor o tjänster'!G438),'Listor_utökad spend'!I:I,0)),AC429)</f>
        <v>9.15.4. Sjuksköterskor allmänmedicin</v>
      </c>
      <c r="AE429" s="62"/>
      <c r="AF429"/>
    </row>
    <row r="430" spans="1:32" s="63" customFormat="1" ht="15.5" thickTop="1" thickBot="1">
      <c r="A430" t="str">
        <f t="shared" si="66"/>
        <v>InköpAvVarorInköptaprodukterochtjänster-utökadberäkning9.15.5Övrigaspecialistläkare</v>
      </c>
      <c r="B430" t="s">
        <v>12</v>
      </c>
      <c r="C430" t="str">
        <f>'Input-inköpta varor o tjänster'!$J$11</f>
        <v>Inköpta produkter och tjänster - utökad beräkning</v>
      </c>
      <c r="D430" t="str">
        <f>'Input-inköpta varor o tjänster'!J439</f>
        <v>9.15.5 Övriga specialistläkare</v>
      </c>
      <c r="E430" t="s">
        <v>516</v>
      </c>
      <c r="F430" s="77">
        <f>'Input-inköpta varor o tjänster'!K439</f>
        <v>0</v>
      </c>
      <c r="G430" s="77">
        <f>'Input-inköpta varor o tjänster'!L439</f>
        <v>0</v>
      </c>
      <c r="H430" s="77">
        <f>'Input-inköpta varor o tjänster'!M439</f>
        <v>0</v>
      </c>
      <c r="I430" s="77">
        <f>'Input-inköpta varor o tjänster'!N439</f>
        <v>0</v>
      </c>
      <c r="J430" s="77" t="str">
        <f>'Input-inköpta varor o tjänster'!O439</f>
        <v>kg CO2e/SEK</v>
      </c>
      <c r="K430" s="77">
        <f>'Input-inköpta varor o tjänster'!P439</f>
        <v>0</v>
      </c>
      <c r="L430" s="77">
        <f>'Input-inköpta varor o tjänster'!Q439</f>
        <v>0</v>
      </c>
      <c r="M430" s="78">
        <f>'Input-inköpta varor o tjänster'!R439</f>
        <v>5.3580579380120069E-3</v>
      </c>
      <c r="N430" s="78" t="str">
        <f>IF(ISNUMBER('Input-inköpta varor o tjänster'!S439),'Input-inköpta varor o tjänster'!S439,"-")</f>
        <v>-</v>
      </c>
      <c r="O430" s="78" t="str">
        <f>IF(ISNUMBER('Input-inköpta varor o tjänster'!T439),'Input-inköpta varor o tjänster'!T439,"-")</f>
        <v>-</v>
      </c>
      <c r="P430" s="78" t="str">
        <f>IF(ISNUMBER('Input-inköpta varor o tjänster'!U439),'Input-inköpta varor o tjänster'!U439,"-")</f>
        <v>-</v>
      </c>
      <c r="Q430" s="60" t="str">
        <f t="shared" si="60"/>
        <v>-</v>
      </c>
      <c r="R430" s="60" t="str">
        <f t="shared" si="60"/>
        <v>-</v>
      </c>
      <c r="S430" s="61" t="str">
        <f t="shared" si="60"/>
        <v>-</v>
      </c>
      <c r="T430" s="72" t="str">
        <f t="shared" si="59"/>
        <v>-</v>
      </c>
      <c r="U430" s="72" t="str">
        <f t="shared" si="59"/>
        <v>-</v>
      </c>
      <c r="V430" s="72" t="str">
        <f t="shared" si="59"/>
        <v>-</v>
      </c>
      <c r="W430" s="72">
        <f t="shared" si="64"/>
        <v>0</v>
      </c>
      <c r="X430" s="72" t="str">
        <f t="shared" si="61"/>
        <v>-</v>
      </c>
      <c r="Y430" s="72" t="str">
        <f t="shared" si="62"/>
        <v>-</v>
      </c>
      <c r="Z430" s="72" t="str">
        <f t="shared" si="63"/>
        <v>-</v>
      </c>
      <c r="AA430" s="72">
        <f t="shared" si="65"/>
        <v>0</v>
      </c>
      <c r="AB430" s="60" t="str">
        <f>IFERROR(INDEX('Listor_utökad spend'!D:D,MATCH(VALUE('Input-inköpta varor o tjänster'!E439),'Listor_utökad spend'!E:E,0)),0)</f>
        <v>9 Vård- och tandvårdsrelaterade tjänster</v>
      </c>
      <c r="AC430" s="60" t="str">
        <f>IFERROR(INDEX('Listor_utökad spend'!F:F,MATCH(('Input-inköpta varor o tjänster'!F439),'Listor_utökad spend'!G:G,0)),AB430)</f>
        <v>9.1 Barn- och ungdomsmedicinska specialiteter</v>
      </c>
      <c r="AD430" s="60" t="str">
        <f>IFERROR(INDEX('Listor_utökad spend'!H:H,MATCH(('Input-inköpta varor o tjänster'!G439),'Listor_utökad spend'!I:I,0)),AC430)</f>
        <v>9.15.5. Övriga specialistläkare</v>
      </c>
      <c r="AE430" s="62"/>
      <c r="AF430"/>
    </row>
    <row r="431" spans="1:32" s="63" customFormat="1" ht="15.5" thickTop="1" thickBot="1">
      <c r="A431" t="str">
        <f t="shared" si="66"/>
        <v>InköpAvVarorInköptaprodukterochtjänster-utökadberäkning9.15.6Specialistsjuksköterskor</v>
      </c>
      <c r="B431" t="s">
        <v>12</v>
      </c>
      <c r="C431" t="str">
        <f>'Input-inköpta varor o tjänster'!$J$11</f>
        <v>Inköpta produkter och tjänster - utökad beräkning</v>
      </c>
      <c r="D431" t="str">
        <f>'Input-inköpta varor o tjänster'!J440</f>
        <v>9.15.6 Specialistsjuksköterskor</v>
      </c>
      <c r="E431" t="s">
        <v>516</v>
      </c>
      <c r="F431" s="77">
        <f>'Input-inköpta varor o tjänster'!K440</f>
        <v>0</v>
      </c>
      <c r="G431" s="77">
        <f>'Input-inköpta varor o tjänster'!L440</f>
        <v>0</v>
      </c>
      <c r="H431" s="77">
        <f>'Input-inköpta varor o tjänster'!M440</f>
        <v>0</v>
      </c>
      <c r="I431" s="77">
        <f>'Input-inköpta varor o tjänster'!N440</f>
        <v>0</v>
      </c>
      <c r="J431" s="77" t="str">
        <f>'Input-inköpta varor o tjänster'!O440</f>
        <v>kg CO2e/SEK</v>
      </c>
      <c r="K431" s="77">
        <f>'Input-inköpta varor o tjänster'!P440</f>
        <v>0</v>
      </c>
      <c r="L431" s="77">
        <f>'Input-inköpta varor o tjänster'!Q440</f>
        <v>0</v>
      </c>
      <c r="M431" s="78">
        <f>'Input-inköpta varor o tjänster'!R440</f>
        <v>5.3580579380120069E-3</v>
      </c>
      <c r="N431" s="78" t="str">
        <f>IF(ISNUMBER('Input-inköpta varor o tjänster'!S440),'Input-inköpta varor o tjänster'!S440,"-")</f>
        <v>-</v>
      </c>
      <c r="O431" s="78" t="str">
        <f>IF(ISNUMBER('Input-inköpta varor o tjänster'!T440),'Input-inköpta varor o tjänster'!T440,"-")</f>
        <v>-</v>
      </c>
      <c r="P431" s="78" t="str">
        <f>IF(ISNUMBER('Input-inköpta varor o tjänster'!U440),'Input-inköpta varor o tjänster'!U440,"-")</f>
        <v>-</v>
      </c>
      <c r="Q431" s="60" t="str">
        <f t="shared" si="60"/>
        <v>-</v>
      </c>
      <c r="R431" s="60" t="str">
        <f t="shared" si="60"/>
        <v>-</v>
      </c>
      <c r="S431" s="61" t="str">
        <f t="shared" si="60"/>
        <v>-</v>
      </c>
      <c r="T431" s="72" t="str">
        <f t="shared" si="59"/>
        <v>-</v>
      </c>
      <c r="U431" s="72" t="str">
        <f t="shared" si="59"/>
        <v>-</v>
      </c>
      <c r="V431" s="72" t="str">
        <f t="shared" si="59"/>
        <v>-</v>
      </c>
      <c r="W431" s="72">
        <f t="shared" si="64"/>
        <v>0</v>
      </c>
      <c r="X431" s="72" t="str">
        <f t="shared" si="61"/>
        <v>-</v>
      </c>
      <c r="Y431" s="72" t="str">
        <f t="shared" si="62"/>
        <v>-</v>
      </c>
      <c r="Z431" s="72" t="str">
        <f t="shared" si="63"/>
        <v>-</v>
      </c>
      <c r="AA431" s="72">
        <f t="shared" si="65"/>
        <v>0</v>
      </c>
      <c r="AB431" s="60" t="str">
        <f>IFERROR(INDEX('Listor_utökad spend'!D:D,MATCH(VALUE('Input-inköpta varor o tjänster'!E440),'Listor_utökad spend'!E:E,0)),0)</f>
        <v>9 Vård- och tandvårdsrelaterade tjänster</v>
      </c>
      <c r="AC431" s="60" t="str">
        <f>IFERROR(INDEX('Listor_utökad spend'!F:F,MATCH(('Input-inköpta varor o tjänster'!F440),'Listor_utökad spend'!G:G,0)),AB431)</f>
        <v>9.1 Barn- och ungdomsmedicinska specialiteter</v>
      </c>
      <c r="AD431" s="60" t="str">
        <f>IFERROR(INDEX('Listor_utökad spend'!H:H,MATCH(('Input-inköpta varor o tjänster'!G440),'Listor_utökad spend'!I:I,0)),AC431)</f>
        <v>9.15.6. Specialistsjuksköterskor</v>
      </c>
      <c r="AE431" s="62"/>
      <c r="AF431"/>
    </row>
    <row r="432" spans="1:32" s="63" customFormat="1" ht="15.5" thickTop="1" thickBot="1">
      <c r="A432" t="str">
        <f t="shared" si="66"/>
        <v>InköpAvVarorInköptaprodukterochtjänster-utökadberäkning9.15.99Övrigavårdrelateradebemanningstjänster</v>
      </c>
      <c r="B432" t="s">
        <v>12</v>
      </c>
      <c r="C432" t="str">
        <f>'Input-inköpta varor o tjänster'!$J$11</f>
        <v>Inköpta produkter och tjänster - utökad beräkning</v>
      </c>
      <c r="D432" t="str">
        <f>'Input-inköpta varor o tjänster'!J441</f>
        <v>9.15.99 Övriga vårdrelaterade bemanningstjänster</v>
      </c>
      <c r="E432" t="s">
        <v>516</v>
      </c>
      <c r="F432" s="77">
        <f>'Input-inköpta varor o tjänster'!K441</f>
        <v>0</v>
      </c>
      <c r="G432" s="77">
        <f>'Input-inköpta varor o tjänster'!L441</f>
        <v>0</v>
      </c>
      <c r="H432" s="77">
        <f>'Input-inköpta varor o tjänster'!M441</f>
        <v>0</v>
      </c>
      <c r="I432" s="77">
        <f>'Input-inköpta varor o tjänster'!N441</f>
        <v>0</v>
      </c>
      <c r="J432" s="77" t="str">
        <f>'Input-inköpta varor o tjänster'!O441</f>
        <v>kg CO2e/SEK</v>
      </c>
      <c r="K432" s="77">
        <f>'Input-inköpta varor o tjänster'!P441</f>
        <v>0</v>
      </c>
      <c r="L432" s="77">
        <f>'Input-inköpta varor o tjänster'!Q441</f>
        <v>0</v>
      </c>
      <c r="M432" s="78">
        <f>'Input-inköpta varor o tjänster'!R441</f>
        <v>5.3580579380120069E-3</v>
      </c>
      <c r="N432" s="78" t="str">
        <f>IF(ISNUMBER('Input-inköpta varor o tjänster'!S441),'Input-inköpta varor o tjänster'!S441,"-")</f>
        <v>-</v>
      </c>
      <c r="O432" s="78" t="str">
        <f>IF(ISNUMBER('Input-inköpta varor o tjänster'!T441),'Input-inköpta varor o tjänster'!T441,"-")</f>
        <v>-</v>
      </c>
      <c r="P432" s="78" t="str">
        <f>IF(ISNUMBER('Input-inköpta varor o tjänster'!U441),'Input-inköpta varor o tjänster'!U441,"-")</f>
        <v>-</v>
      </c>
      <c r="Q432" s="60" t="str">
        <f t="shared" si="60"/>
        <v>-</v>
      </c>
      <c r="R432" s="60" t="str">
        <f t="shared" si="60"/>
        <v>-</v>
      </c>
      <c r="S432" s="61" t="str">
        <f t="shared" si="60"/>
        <v>-</v>
      </c>
      <c r="T432" s="72" t="str">
        <f t="shared" si="59"/>
        <v>-</v>
      </c>
      <c r="U432" s="72" t="str">
        <f t="shared" si="59"/>
        <v>-</v>
      </c>
      <c r="V432" s="72" t="str">
        <f t="shared" si="59"/>
        <v>-</v>
      </c>
      <c r="W432" s="72">
        <f t="shared" si="64"/>
        <v>0</v>
      </c>
      <c r="X432" s="72" t="str">
        <f t="shared" si="61"/>
        <v>-</v>
      </c>
      <c r="Y432" s="72" t="str">
        <f t="shared" si="62"/>
        <v>-</v>
      </c>
      <c r="Z432" s="72" t="str">
        <f t="shared" si="63"/>
        <v>-</v>
      </c>
      <c r="AA432" s="72">
        <f t="shared" si="65"/>
        <v>0</v>
      </c>
      <c r="AB432" s="60" t="str">
        <f>IFERROR(INDEX('Listor_utökad spend'!D:D,MATCH(VALUE('Input-inköpta varor o tjänster'!E441),'Listor_utökad spend'!E:E,0)),0)</f>
        <v>9 Vård- och tandvårdsrelaterade tjänster</v>
      </c>
      <c r="AC432" s="60" t="str">
        <f>IFERROR(INDEX('Listor_utökad spend'!F:F,MATCH(('Input-inköpta varor o tjänster'!F441),'Listor_utökad spend'!G:G,0)),AB432)</f>
        <v>9.1 Barn- och ungdomsmedicinska specialiteter</v>
      </c>
      <c r="AD432" s="60" t="str">
        <f>IFERROR(INDEX('Listor_utökad spend'!H:H,MATCH(('Input-inköpta varor o tjänster'!G441),'Listor_utökad spend'!I:I,0)),AC432)</f>
        <v>9.15.99. Övriga vårdrelaterade bemanningstjänster</v>
      </c>
      <c r="AE432" s="62"/>
      <c r="AF432"/>
    </row>
    <row r="433" spans="1:32" s="63" customFormat="1" ht="15.5" thickTop="1" thickBot="1">
      <c r="A433" t="str">
        <f t="shared" si="66"/>
        <v>InköpAvVarorInköptaprodukterochtjänster-utökadberäkning0</v>
      </c>
      <c r="B433" t="s">
        <v>12</v>
      </c>
      <c r="C433" t="str">
        <f>'Input-inköpta varor o tjänster'!$J$11</f>
        <v>Inköpta produkter och tjänster - utökad beräkning</v>
      </c>
      <c r="D433">
        <f>'Input-inköpta varor o tjänster'!J442</f>
        <v>0</v>
      </c>
      <c r="E433" t="s">
        <v>516</v>
      </c>
      <c r="F433" s="77">
        <f>'Input-inköpta varor o tjänster'!K442</f>
        <v>0</v>
      </c>
      <c r="G433" s="77">
        <f>'Input-inköpta varor o tjänster'!L442</f>
        <v>0</v>
      </c>
      <c r="H433" s="77">
        <f>'Input-inköpta varor o tjänster'!M442</f>
        <v>0</v>
      </c>
      <c r="I433" s="77">
        <f>'Input-inköpta varor o tjänster'!N442</f>
        <v>0</v>
      </c>
      <c r="J433" s="77" t="str">
        <f>'Input-inköpta varor o tjänster'!O442</f>
        <v>-</v>
      </c>
      <c r="K433" s="77" t="str">
        <f>'Input-inköpta varor o tjänster'!P442</f>
        <v>-</v>
      </c>
      <c r="L433" s="77" t="str">
        <f>'Input-inköpta varor o tjänster'!Q442</f>
        <v>-</v>
      </c>
      <c r="M433" s="78" t="str">
        <f>'Input-inköpta varor o tjänster'!R442</f>
        <v>-</v>
      </c>
      <c r="N433" s="78" t="str">
        <f>IF(ISNUMBER('Input-inköpta varor o tjänster'!S442),'Input-inköpta varor o tjänster'!S442,"-")</f>
        <v>-</v>
      </c>
      <c r="O433" s="78" t="str">
        <f>IF(ISNUMBER('Input-inköpta varor o tjänster'!T442),'Input-inköpta varor o tjänster'!T442,"-")</f>
        <v>-</v>
      </c>
      <c r="P433" s="78" t="str">
        <f>IF(ISNUMBER('Input-inköpta varor o tjänster'!U442),'Input-inköpta varor o tjänster'!U442,"-")</f>
        <v>-</v>
      </c>
      <c r="Q433" s="60" t="str">
        <f t="shared" si="60"/>
        <v>-</v>
      </c>
      <c r="R433" s="60" t="str">
        <f t="shared" si="60"/>
        <v>-</v>
      </c>
      <c r="S433" s="61" t="str">
        <f t="shared" si="60"/>
        <v>-</v>
      </c>
      <c r="T433" s="72" t="str">
        <f t="shared" si="59"/>
        <v>-</v>
      </c>
      <c r="U433" s="72" t="str">
        <f t="shared" si="59"/>
        <v>-</v>
      </c>
      <c r="V433" s="72" t="str">
        <f t="shared" si="59"/>
        <v>-</v>
      </c>
      <c r="W433" s="72">
        <f t="shared" si="64"/>
        <v>0</v>
      </c>
      <c r="X433" s="72" t="str">
        <f t="shared" si="61"/>
        <v>-</v>
      </c>
      <c r="Y433" s="72" t="str">
        <f t="shared" si="62"/>
        <v>-</v>
      </c>
      <c r="Z433" s="72" t="str">
        <f t="shared" si="63"/>
        <v>-</v>
      </c>
      <c r="AA433" s="72">
        <f t="shared" si="65"/>
        <v>0</v>
      </c>
      <c r="AB433" s="60">
        <f>IFERROR(INDEX('Listor_utökad spend'!D:D,MATCH(VALUE('Input-inköpta varor o tjänster'!E442),'Listor_utökad spend'!E:E,0)),0)</f>
        <v>0</v>
      </c>
      <c r="AC433" s="60">
        <f>IFERROR(INDEX('Listor_utökad spend'!F:F,MATCH(('Input-inköpta varor o tjänster'!F442),'Listor_utökad spend'!G:G,0)),AB433)</f>
        <v>0</v>
      </c>
      <c r="AD433" s="60" t="str">
        <f>IFERROR(INDEX('Listor_utökad spend'!H:H,MATCH(('Input-inköpta varor o tjänster'!G442),'Listor_utökad spend'!I:I,0)),AC433)</f>
        <v xml:space="preserve"> </v>
      </c>
      <c r="AE433" s="62"/>
      <c r="AF433"/>
    </row>
    <row r="434" spans="1:32" s="63" customFormat="1" ht="15.5" thickTop="1" thickBot="1">
      <c r="A434" t="str">
        <f t="shared" si="66"/>
        <v>InköpAvVarorInköptaprodukterochtjänster-utökadberäkning10Medicinteknikochrelateradeförbrukningsvaror</v>
      </c>
      <c r="B434" t="s">
        <v>12</v>
      </c>
      <c r="C434" t="str">
        <f>'Input-inköpta varor o tjänster'!$J$11</f>
        <v>Inköpta produkter och tjänster - utökad beräkning</v>
      </c>
      <c r="D434" t="str">
        <f>'Input-inköpta varor o tjänster'!J443</f>
        <v>10 Medicinteknik och relaterade förbrukningsvaror</v>
      </c>
      <c r="E434" t="s">
        <v>516</v>
      </c>
      <c r="F434" s="77">
        <f>'Input-inköpta varor o tjänster'!K443</f>
        <v>0</v>
      </c>
      <c r="G434" s="77">
        <f>'Input-inköpta varor o tjänster'!L443</f>
        <v>0</v>
      </c>
      <c r="H434" s="77">
        <f>'Input-inköpta varor o tjänster'!M443</f>
        <v>0</v>
      </c>
      <c r="I434" s="77">
        <f>'Input-inköpta varor o tjänster'!N443</f>
        <v>0</v>
      </c>
      <c r="J434" s="77" t="str">
        <f>'Input-inköpta varor o tjänster'!O443</f>
        <v>kg CO2e/SEK</v>
      </c>
      <c r="K434" s="77">
        <f>'Input-inköpta varor o tjänster'!P443</f>
        <v>0</v>
      </c>
      <c r="L434" s="77">
        <f>'Input-inköpta varor o tjänster'!Q443</f>
        <v>0</v>
      </c>
      <c r="M434" s="78">
        <f>'Input-inköpta varor o tjänster'!R443</f>
        <v>4.0779041245969323E-2</v>
      </c>
      <c r="N434" s="78" t="str">
        <f>IF(ISNUMBER('Input-inköpta varor o tjänster'!S443),'Input-inköpta varor o tjänster'!S443,"-")</f>
        <v>-</v>
      </c>
      <c r="O434" s="78" t="str">
        <f>IF(ISNUMBER('Input-inköpta varor o tjänster'!T443),'Input-inköpta varor o tjänster'!T443,"-")</f>
        <v>-</v>
      </c>
      <c r="P434" s="78" t="str">
        <f>IF(ISNUMBER('Input-inköpta varor o tjänster'!U443),'Input-inköpta varor o tjänster'!U443,"-")</f>
        <v>-</v>
      </c>
      <c r="Q434" s="60" t="str">
        <f t="shared" si="60"/>
        <v>-</v>
      </c>
      <c r="R434" s="60" t="str">
        <f t="shared" si="60"/>
        <v>-</v>
      </c>
      <c r="S434" s="61" t="str">
        <f t="shared" si="60"/>
        <v>-</v>
      </c>
      <c r="T434" s="72" t="str">
        <f t="shared" si="59"/>
        <v>-</v>
      </c>
      <c r="U434" s="72" t="str">
        <f t="shared" si="59"/>
        <v>-</v>
      </c>
      <c r="V434" s="72" t="str">
        <f t="shared" si="59"/>
        <v>-</v>
      </c>
      <c r="W434" s="72">
        <f t="shared" si="64"/>
        <v>0</v>
      </c>
      <c r="X434" s="72" t="str">
        <f t="shared" si="61"/>
        <v>-</v>
      </c>
      <c r="Y434" s="72" t="str">
        <f t="shared" si="62"/>
        <v>-</v>
      </c>
      <c r="Z434" s="72" t="str">
        <f t="shared" si="63"/>
        <v>-</v>
      </c>
      <c r="AA434" s="72">
        <f t="shared" si="65"/>
        <v>0</v>
      </c>
      <c r="AB434" s="60" t="str">
        <f>IFERROR(INDEX('Listor_utökad spend'!D:D,MATCH(VALUE('Input-inköpta varor o tjänster'!E443),'Listor_utökad spend'!E:E,0)),0)</f>
        <v>10 Medicinteknik och relaterade förbrukningsvaror</v>
      </c>
      <c r="AC434" s="60" t="str">
        <f>IFERROR(INDEX('Listor_utökad spend'!F:F,MATCH(('Input-inköpta varor o tjänster'!F443),'Listor_utökad spend'!G:G,0)),AB434)</f>
        <v>10 Medicinteknik och relaterade förbrukningsvaror</v>
      </c>
      <c r="AD434" s="60" t="str">
        <f>IFERROR(INDEX('Listor_utökad spend'!H:H,MATCH(('Input-inköpta varor o tjänster'!G443),'Listor_utökad spend'!I:I,0)),AC434)</f>
        <v>10 Medicinteknik och relaterade förbrukningsvaror</v>
      </c>
      <c r="AE434" s="62"/>
      <c r="AF434"/>
    </row>
    <row r="435" spans="1:32" s="63" customFormat="1" ht="15.5" thickTop="1" thickBot="1">
      <c r="A435" t="str">
        <f t="shared" si="66"/>
        <v>InköpAvVarorInköptaprodukterochtjänster-utökadberäkning10.1MedicinteknikAnestesiochintensivvårdochrelateradeförbrukningsvaror</v>
      </c>
      <c r="B435" t="s">
        <v>12</v>
      </c>
      <c r="C435" t="str">
        <f>'Input-inköpta varor o tjänster'!$J$11</f>
        <v>Inköpta produkter och tjänster - utökad beräkning</v>
      </c>
      <c r="D435" t="str">
        <f>'Input-inköpta varor o tjänster'!J444</f>
        <v>10.1 Medicinteknik Anestesi och intensivvård och relaterade förbrukningsvaror</v>
      </c>
      <c r="E435" t="s">
        <v>516</v>
      </c>
      <c r="F435" s="77">
        <f>'Input-inköpta varor o tjänster'!K444</f>
        <v>0</v>
      </c>
      <c r="G435" s="77">
        <f>'Input-inköpta varor o tjänster'!L444</f>
        <v>0</v>
      </c>
      <c r="H435" s="77">
        <f>'Input-inköpta varor o tjänster'!M444</f>
        <v>0</v>
      </c>
      <c r="I435" s="77">
        <f>'Input-inköpta varor o tjänster'!N444</f>
        <v>0</v>
      </c>
      <c r="J435" s="77" t="str">
        <f>'Input-inköpta varor o tjänster'!O444</f>
        <v>kg CO2e/SEK</v>
      </c>
      <c r="K435" s="77">
        <f>'Input-inköpta varor o tjänster'!P444</f>
        <v>0</v>
      </c>
      <c r="L435" s="77">
        <f>'Input-inköpta varor o tjänster'!Q444</f>
        <v>0</v>
      </c>
      <c r="M435" s="78">
        <f>'Input-inköpta varor o tjänster'!R444</f>
        <v>3.8780394538405899E-2</v>
      </c>
      <c r="N435" s="78" t="str">
        <f>IF(ISNUMBER('Input-inköpta varor o tjänster'!S444),'Input-inköpta varor o tjänster'!S444,"-")</f>
        <v>-</v>
      </c>
      <c r="O435" s="78" t="str">
        <f>IF(ISNUMBER('Input-inköpta varor o tjänster'!T444),'Input-inköpta varor o tjänster'!T444,"-")</f>
        <v>-</v>
      </c>
      <c r="P435" s="78" t="str">
        <f>IF(ISNUMBER('Input-inköpta varor o tjänster'!U444),'Input-inköpta varor o tjänster'!U444,"-")</f>
        <v>-</v>
      </c>
      <c r="Q435" s="60" t="str">
        <f t="shared" si="60"/>
        <v>-</v>
      </c>
      <c r="R435" s="60" t="str">
        <f t="shared" si="60"/>
        <v>-</v>
      </c>
      <c r="S435" s="61" t="str">
        <f t="shared" si="60"/>
        <v>-</v>
      </c>
      <c r="T435" s="72" t="str">
        <f t="shared" si="59"/>
        <v>-</v>
      </c>
      <c r="U435" s="72" t="str">
        <f t="shared" si="59"/>
        <v>-</v>
      </c>
      <c r="V435" s="72" t="str">
        <f t="shared" si="59"/>
        <v>-</v>
      </c>
      <c r="W435" s="72">
        <f t="shared" si="64"/>
        <v>0</v>
      </c>
      <c r="X435" s="72" t="str">
        <f t="shared" si="61"/>
        <v>-</v>
      </c>
      <c r="Y435" s="72" t="str">
        <f t="shared" si="62"/>
        <v>-</v>
      </c>
      <c r="Z435" s="72" t="str">
        <f t="shared" si="63"/>
        <v>-</v>
      </c>
      <c r="AA435" s="72">
        <f t="shared" si="65"/>
        <v>0</v>
      </c>
      <c r="AB435" s="60" t="str">
        <f>IFERROR(INDEX('Listor_utökad spend'!D:D,MATCH(VALUE('Input-inköpta varor o tjänster'!E444),'Listor_utökad spend'!E:E,0)),0)</f>
        <v>10 Medicinteknik och relaterade förbrukningsvaror</v>
      </c>
      <c r="AC435" s="60" t="str">
        <f>IFERROR(INDEX('Listor_utökad spend'!F:F,MATCH(('Input-inköpta varor o tjänster'!F444),'Listor_utökad spend'!G:G,0)),AB435)</f>
        <v>10.1 Medicinteknik Anestesi och intensivvård och relaterade förbrukningsvaror</v>
      </c>
      <c r="AD435" s="60" t="str">
        <f>IFERROR(INDEX('Listor_utökad spend'!H:H,MATCH(('Input-inköpta varor o tjänster'!G444),'Listor_utökad spend'!I:I,0)),AC435)</f>
        <v>10.1 Medicinteknik Anestesi och intensivvård och relaterade förbrukningsvaror</v>
      </c>
      <c r="AE435" s="62"/>
      <c r="AF435"/>
    </row>
    <row r="436" spans="1:32" s="63" customFormat="1" ht="15.5" thickTop="1" thickBot="1">
      <c r="A436" t="str">
        <f t="shared" si="66"/>
        <v>InköpAvVarorInköptaprodukterochtjänster-utökadberäkning10.1.1Andningshjälpmedel</v>
      </c>
      <c r="B436" t="s">
        <v>12</v>
      </c>
      <c r="C436" t="str">
        <f>'Input-inköpta varor o tjänster'!$J$11</f>
        <v>Inköpta produkter och tjänster - utökad beräkning</v>
      </c>
      <c r="D436" t="str">
        <f>'Input-inköpta varor o tjänster'!J445</f>
        <v>10.1.1 Andningshjälpmedel</v>
      </c>
      <c r="E436" t="s">
        <v>516</v>
      </c>
      <c r="F436" s="77">
        <f>'Input-inköpta varor o tjänster'!K445</f>
        <v>0</v>
      </c>
      <c r="G436" s="77">
        <f>'Input-inköpta varor o tjänster'!L445</f>
        <v>0</v>
      </c>
      <c r="H436" s="77">
        <f>'Input-inköpta varor o tjänster'!M445</f>
        <v>0</v>
      </c>
      <c r="I436" s="77">
        <f>'Input-inköpta varor o tjänster'!N445</f>
        <v>0</v>
      </c>
      <c r="J436" s="77" t="str">
        <f>'Input-inköpta varor o tjänster'!O445</f>
        <v>kg CO2e/SEK</v>
      </c>
      <c r="K436" s="77">
        <f>'Input-inköpta varor o tjänster'!P445</f>
        <v>0</v>
      </c>
      <c r="L436" s="77">
        <f>'Input-inköpta varor o tjänster'!Q445</f>
        <v>0</v>
      </c>
      <c r="M436" s="78">
        <f>'Input-inköpta varor o tjänster'!R445</f>
        <v>5.373646797924872E-2</v>
      </c>
      <c r="N436" s="78" t="str">
        <f>IF(ISNUMBER('Input-inköpta varor o tjänster'!S445),'Input-inköpta varor o tjänster'!S445,"-")</f>
        <v>-</v>
      </c>
      <c r="O436" s="78" t="str">
        <f>IF(ISNUMBER('Input-inköpta varor o tjänster'!T445),'Input-inköpta varor o tjänster'!T445,"-")</f>
        <v>-</v>
      </c>
      <c r="P436" s="78" t="str">
        <f>IF(ISNUMBER('Input-inköpta varor o tjänster'!U445),'Input-inköpta varor o tjänster'!U445,"-")</f>
        <v>-</v>
      </c>
      <c r="Q436" s="60" t="str">
        <f t="shared" si="60"/>
        <v>-</v>
      </c>
      <c r="R436" s="60" t="str">
        <f t="shared" si="60"/>
        <v>-</v>
      </c>
      <c r="S436" s="61" t="str">
        <f t="shared" si="60"/>
        <v>-</v>
      </c>
      <c r="T436" s="72" t="str">
        <f t="shared" si="59"/>
        <v>-</v>
      </c>
      <c r="U436" s="72" t="str">
        <f t="shared" si="59"/>
        <v>-</v>
      </c>
      <c r="V436" s="72" t="str">
        <f t="shared" si="59"/>
        <v>-</v>
      </c>
      <c r="W436" s="72">
        <f t="shared" si="64"/>
        <v>0</v>
      </c>
      <c r="X436" s="72" t="str">
        <f t="shared" si="61"/>
        <v>-</v>
      </c>
      <c r="Y436" s="72" t="str">
        <f t="shared" si="62"/>
        <v>-</v>
      </c>
      <c r="Z436" s="72" t="str">
        <f t="shared" si="63"/>
        <v>-</v>
      </c>
      <c r="AA436" s="72">
        <f t="shared" si="65"/>
        <v>0</v>
      </c>
      <c r="AB436" s="60" t="str">
        <f>IFERROR(INDEX('Listor_utökad spend'!D:D,MATCH(VALUE('Input-inköpta varor o tjänster'!E445),'Listor_utökad spend'!E:E,0)),0)</f>
        <v>10 Medicinteknik och relaterade förbrukningsvaror</v>
      </c>
      <c r="AC436" s="60" t="str">
        <f>IFERROR(INDEX('Listor_utökad spend'!F:F,MATCH(('Input-inköpta varor o tjänster'!F445),'Listor_utökad spend'!G:G,0)),AB436)</f>
        <v>10.1 Medicinteknik Anestesi och intensivvård och relaterade förbrukningsvaror</v>
      </c>
      <c r="AD436" s="60" t="str">
        <f>IFERROR(INDEX('Listor_utökad spend'!H:H,MATCH(('Input-inköpta varor o tjänster'!G445),'Listor_utökad spend'!I:I,0)),AC436)</f>
        <v>10.1.1 Andningshjälpmedel</v>
      </c>
      <c r="AE436" s="62"/>
      <c r="AF436"/>
    </row>
    <row r="437" spans="1:32" s="63" customFormat="1" ht="15.5" thickTop="1" thickBot="1">
      <c r="A437" t="str">
        <f t="shared" si="66"/>
        <v>InköpAvVarorInköptaprodukterochtjänster-utökadberäkning10.1.2Anestesi</v>
      </c>
      <c r="B437" t="s">
        <v>12</v>
      </c>
      <c r="C437" t="str">
        <f>'Input-inköpta varor o tjänster'!$J$11</f>
        <v>Inköpta produkter och tjänster - utökad beräkning</v>
      </c>
      <c r="D437" t="str">
        <f>'Input-inköpta varor o tjänster'!J446</f>
        <v>10.1.2 Anestesi</v>
      </c>
      <c r="E437" t="s">
        <v>516</v>
      </c>
      <c r="F437" s="77">
        <f>'Input-inköpta varor o tjänster'!K446</f>
        <v>0</v>
      </c>
      <c r="G437" s="77">
        <f>'Input-inköpta varor o tjänster'!L446</f>
        <v>0</v>
      </c>
      <c r="H437" s="77">
        <f>'Input-inköpta varor o tjänster'!M446</f>
        <v>0</v>
      </c>
      <c r="I437" s="77">
        <f>'Input-inköpta varor o tjänster'!N446</f>
        <v>0</v>
      </c>
      <c r="J437" s="77" t="str">
        <f>'Input-inköpta varor o tjänster'!O446</f>
        <v>kg CO2e/SEK</v>
      </c>
      <c r="K437" s="77">
        <f>'Input-inköpta varor o tjänster'!P446</f>
        <v>0</v>
      </c>
      <c r="L437" s="77">
        <f>'Input-inköpta varor o tjänster'!Q446</f>
        <v>0</v>
      </c>
      <c r="M437" s="78">
        <f>'Input-inköpta varor o tjänster'!R446</f>
        <v>5.373646797924872E-2</v>
      </c>
      <c r="N437" s="78" t="str">
        <f>IF(ISNUMBER('Input-inköpta varor o tjänster'!S446),'Input-inköpta varor o tjänster'!S446,"-")</f>
        <v>-</v>
      </c>
      <c r="O437" s="78" t="str">
        <f>IF(ISNUMBER('Input-inköpta varor o tjänster'!T446),'Input-inköpta varor o tjänster'!T446,"-")</f>
        <v>-</v>
      </c>
      <c r="P437" s="78" t="str">
        <f>IF(ISNUMBER('Input-inköpta varor o tjänster'!U446),'Input-inköpta varor o tjänster'!U446,"-")</f>
        <v>-</v>
      </c>
      <c r="Q437" s="60" t="str">
        <f t="shared" si="60"/>
        <v>-</v>
      </c>
      <c r="R437" s="60" t="str">
        <f t="shared" si="60"/>
        <v>-</v>
      </c>
      <c r="S437" s="61" t="str">
        <f t="shared" si="60"/>
        <v>-</v>
      </c>
      <c r="T437" s="72" t="str">
        <f t="shared" si="59"/>
        <v>-</v>
      </c>
      <c r="U437" s="72" t="str">
        <f t="shared" si="59"/>
        <v>-</v>
      </c>
      <c r="V437" s="72" t="str">
        <f t="shared" si="59"/>
        <v>-</v>
      </c>
      <c r="W437" s="72">
        <f t="shared" si="64"/>
        <v>0</v>
      </c>
      <c r="X437" s="72" t="str">
        <f t="shared" si="61"/>
        <v>-</v>
      </c>
      <c r="Y437" s="72" t="str">
        <f t="shared" si="62"/>
        <v>-</v>
      </c>
      <c r="Z437" s="72" t="str">
        <f t="shared" si="63"/>
        <v>-</v>
      </c>
      <c r="AA437" s="72">
        <f t="shared" si="65"/>
        <v>0</v>
      </c>
      <c r="AB437" s="60" t="str">
        <f>IFERROR(INDEX('Listor_utökad spend'!D:D,MATCH(VALUE('Input-inköpta varor o tjänster'!E446),'Listor_utökad spend'!E:E,0)),0)</f>
        <v>10 Medicinteknik och relaterade förbrukningsvaror</v>
      </c>
      <c r="AC437" s="60" t="str">
        <f>IFERROR(INDEX('Listor_utökad spend'!F:F,MATCH(('Input-inköpta varor o tjänster'!F446),'Listor_utökad spend'!G:G,0)),AB437)</f>
        <v>10.1 Medicinteknik Anestesi och intensivvård och relaterade förbrukningsvaror</v>
      </c>
      <c r="AD437" s="60" t="str">
        <f>IFERROR(INDEX('Listor_utökad spend'!H:H,MATCH(('Input-inköpta varor o tjänster'!G446),'Listor_utökad spend'!I:I,0)),AC437)</f>
        <v>10.1.2 Anestesi</v>
      </c>
      <c r="AE437" s="62"/>
      <c r="AF437"/>
    </row>
    <row r="438" spans="1:32" s="63" customFormat="1" ht="15.5" thickTop="1" thickBot="1">
      <c r="A438" t="str">
        <f t="shared" si="66"/>
        <v>InköpAvVarorInköptaprodukterochtjänster-utökadberäkning10.1.3Defibrillatorer</v>
      </c>
      <c r="B438" t="s">
        <v>12</v>
      </c>
      <c r="C438" t="str">
        <f>'Input-inköpta varor o tjänster'!$J$11</f>
        <v>Inköpta produkter och tjänster - utökad beräkning</v>
      </c>
      <c r="D438" t="str">
        <f>'Input-inköpta varor o tjänster'!J447</f>
        <v>10.1.3 Defibrillatorer</v>
      </c>
      <c r="E438" t="s">
        <v>516</v>
      </c>
      <c r="F438" s="77">
        <f>'Input-inköpta varor o tjänster'!K447</f>
        <v>0</v>
      </c>
      <c r="G438" s="77">
        <f>'Input-inköpta varor o tjänster'!L447</f>
        <v>0</v>
      </c>
      <c r="H438" s="77">
        <f>'Input-inköpta varor o tjänster'!M447</f>
        <v>0</v>
      </c>
      <c r="I438" s="77">
        <f>'Input-inköpta varor o tjänster'!N447</f>
        <v>0</v>
      </c>
      <c r="J438" s="77" t="str">
        <f>'Input-inköpta varor o tjänster'!O447</f>
        <v>kg CO2e/SEK</v>
      </c>
      <c r="K438" s="77">
        <f>'Input-inköpta varor o tjänster'!P447</f>
        <v>0</v>
      </c>
      <c r="L438" s="77">
        <f>'Input-inköpta varor o tjänster'!Q447</f>
        <v>0</v>
      </c>
      <c r="M438" s="78">
        <f>'Input-inköpta varor o tjänster'!R447</f>
        <v>5.3178232961431655E-2</v>
      </c>
      <c r="N438" s="78" t="str">
        <f>IF(ISNUMBER('Input-inköpta varor o tjänster'!S447),'Input-inköpta varor o tjänster'!S447,"-")</f>
        <v>-</v>
      </c>
      <c r="O438" s="78" t="str">
        <f>IF(ISNUMBER('Input-inköpta varor o tjänster'!T447),'Input-inköpta varor o tjänster'!T447,"-")</f>
        <v>-</v>
      </c>
      <c r="P438" s="78" t="str">
        <f>IF(ISNUMBER('Input-inköpta varor o tjänster'!U447),'Input-inköpta varor o tjänster'!U447,"-")</f>
        <v>-</v>
      </c>
      <c r="Q438" s="60" t="str">
        <f t="shared" si="60"/>
        <v>-</v>
      </c>
      <c r="R438" s="60" t="str">
        <f t="shared" si="60"/>
        <v>-</v>
      </c>
      <c r="S438" s="61" t="str">
        <f t="shared" si="60"/>
        <v>-</v>
      </c>
      <c r="T438" s="72" t="str">
        <f t="shared" si="59"/>
        <v>-</v>
      </c>
      <c r="U438" s="72" t="str">
        <f t="shared" si="59"/>
        <v>-</v>
      </c>
      <c r="V438" s="72" t="str">
        <f t="shared" si="59"/>
        <v>-</v>
      </c>
      <c r="W438" s="72">
        <f t="shared" si="64"/>
        <v>0</v>
      </c>
      <c r="X438" s="72" t="str">
        <f t="shared" si="61"/>
        <v>-</v>
      </c>
      <c r="Y438" s="72" t="str">
        <f t="shared" si="62"/>
        <v>-</v>
      </c>
      <c r="Z438" s="72" t="str">
        <f t="shared" si="63"/>
        <v>-</v>
      </c>
      <c r="AA438" s="72">
        <f t="shared" si="65"/>
        <v>0</v>
      </c>
      <c r="AB438" s="60" t="str">
        <f>IFERROR(INDEX('Listor_utökad spend'!D:D,MATCH(VALUE('Input-inköpta varor o tjänster'!E447),'Listor_utökad spend'!E:E,0)),0)</f>
        <v>10 Medicinteknik och relaterade förbrukningsvaror</v>
      </c>
      <c r="AC438" s="60" t="str">
        <f>IFERROR(INDEX('Listor_utökad spend'!F:F,MATCH(('Input-inköpta varor o tjänster'!F447),'Listor_utökad spend'!G:G,0)),AB438)</f>
        <v>10.1 Medicinteknik Anestesi och intensivvård och relaterade förbrukningsvaror</v>
      </c>
      <c r="AD438" s="60" t="str">
        <f>IFERROR(INDEX('Listor_utökad spend'!H:H,MATCH(('Input-inköpta varor o tjänster'!G447),'Listor_utökad spend'!I:I,0)),AC438)</f>
        <v>10.1.3 Defibrillatorer</v>
      </c>
      <c r="AE438" s="62"/>
      <c r="AF438"/>
    </row>
    <row r="439" spans="1:32" s="63" customFormat="1" ht="15.5" thickTop="1" thickBot="1">
      <c r="A439" t="str">
        <f t="shared" si="66"/>
        <v>InköpAvVarorInköptaprodukterochtjänster-utökadberäkning10.1.4Intensivvårdsutrustning</v>
      </c>
      <c r="B439" t="s">
        <v>12</v>
      </c>
      <c r="C439" t="str">
        <f>'Input-inköpta varor o tjänster'!$J$11</f>
        <v>Inköpta produkter och tjänster - utökad beräkning</v>
      </c>
      <c r="D439" t="str">
        <f>'Input-inköpta varor o tjänster'!J448</f>
        <v>10.1.4 Intensivvårdsutrustning</v>
      </c>
      <c r="E439" t="s">
        <v>516</v>
      </c>
      <c r="F439" s="77">
        <f>'Input-inköpta varor o tjänster'!K448</f>
        <v>0</v>
      </c>
      <c r="G439" s="77">
        <f>'Input-inköpta varor o tjänster'!L448</f>
        <v>0</v>
      </c>
      <c r="H439" s="77">
        <f>'Input-inköpta varor o tjänster'!M448</f>
        <v>0</v>
      </c>
      <c r="I439" s="77">
        <f>'Input-inköpta varor o tjänster'!N448</f>
        <v>0</v>
      </c>
      <c r="J439" s="77" t="str">
        <f>'Input-inköpta varor o tjänster'!O448</f>
        <v>kg CO2e/SEK</v>
      </c>
      <c r="K439" s="77">
        <f>'Input-inköpta varor o tjänster'!P448</f>
        <v>0</v>
      </c>
      <c r="L439" s="77">
        <f>'Input-inköpta varor o tjänster'!Q448</f>
        <v>0</v>
      </c>
      <c r="M439" s="78">
        <f>'Input-inköpta varor o tjänster'!R448</f>
        <v>2.9462008468872706E-2</v>
      </c>
      <c r="N439" s="78" t="str">
        <f>IF(ISNUMBER('Input-inköpta varor o tjänster'!S448),'Input-inköpta varor o tjänster'!S448,"-")</f>
        <v>-</v>
      </c>
      <c r="O439" s="78" t="str">
        <f>IF(ISNUMBER('Input-inköpta varor o tjänster'!T448),'Input-inköpta varor o tjänster'!T448,"-")</f>
        <v>-</v>
      </c>
      <c r="P439" s="78" t="str">
        <f>IF(ISNUMBER('Input-inköpta varor o tjänster'!U448),'Input-inköpta varor o tjänster'!U448,"-")</f>
        <v>-</v>
      </c>
      <c r="Q439" s="60" t="str">
        <f t="shared" si="60"/>
        <v>-</v>
      </c>
      <c r="R439" s="60" t="str">
        <f t="shared" si="60"/>
        <v>-</v>
      </c>
      <c r="S439" s="61" t="str">
        <f t="shared" si="60"/>
        <v>-</v>
      </c>
      <c r="T439" s="72" t="str">
        <f t="shared" si="59"/>
        <v>-</v>
      </c>
      <c r="U439" s="72" t="str">
        <f t="shared" si="59"/>
        <v>-</v>
      </c>
      <c r="V439" s="72" t="str">
        <f t="shared" si="59"/>
        <v>-</v>
      </c>
      <c r="W439" s="72">
        <f t="shared" si="64"/>
        <v>0</v>
      </c>
      <c r="X439" s="72" t="str">
        <f t="shared" si="61"/>
        <v>-</v>
      </c>
      <c r="Y439" s="72" t="str">
        <f t="shared" si="62"/>
        <v>-</v>
      </c>
      <c r="Z439" s="72" t="str">
        <f t="shared" si="63"/>
        <v>-</v>
      </c>
      <c r="AA439" s="72">
        <f t="shared" si="65"/>
        <v>0</v>
      </c>
      <c r="AB439" s="60" t="str">
        <f>IFERROR(INDEX('Listor_utökad spend'!D:D,MATCH(VALUE('Input-inköpta varor o tjänster'!E448),'Listor_utökad spend'!E:E,0)),0)</f>
        <v>10 Medicinteknik och relaterade förbrukningsvaror</v>
      </c>
      <c r="AC439" s="60" t="str">
        <f>IFERROR(INDEX('Listor_utökad spend'!F:F,MATCH(('Input-inköpta varor o tjänster'!F448),'Listor_utökad spend'!G:G,0)),AB439)</f>
        <v>10.1 Medicinteknik Anestesi och intensivvård och relaterade förbrukningsvaror</v>
      </c>
      <c r="AD439" s="60" t="str">
        <f>IFERROR(INDEX('Listor_utökad spend'!H:H,MATCH(('Input-inköpta varor o tjänster'!G448),'Listor_utökad spend'!I:I,0)),AC439)</f>
        <v>10.1.4 Intensivvårdsutrustning</v>
      </c>
      <c r="AE439" s="62"/>
      <c r="AF439"/>
    </row>
    <row r="440" spans="1:32" s="63" customFormat="1" ht="15.5" thickTop="1" thickBot="1">
      <c r="A440" t="str">
        <f t="shared" si="66"/>
        <v>InköpAvVarorInköptaprodukterochtjänster-utökadberäkning10.1.5Infusionsutrustning</v>
      </c>
      <c r="B440" t="s">
        <v>12</v>
      </c>
      <c r="C440" t="str">
        <f>'Input-inköpta varor o tjänster'!$J$11</f>
        <v>Inköpta produkter och tjänster - utökad beräkning</v>
      </c>
      <c r="D440" t="str">
        <f>'Input-inköpta varor o tjänster'!J449</f>
        <v>10.1.5 Infusionsutrustning</v>
      </c>
      <c r="E440" t="s">
        <v>516</v>
      </c>
      <c r="F440" s="77">
        <f>'Input-inköpta varor o tjänster'!K449</f>
        <v>0</v>
      </c>
      <c r="G440" s="77">
        <f>'Input-inköpta varor o tjänster'!L449</f>
        <v>0</v>
      </c>
      <c r="H440" s="77">
        <f>'Input-inköpta varor o tjänster'!M449</f>
        <v>0</v>
      </c>
      <c r="I440" s="77">
        <f>'Input-inköpta varor o tjänster'!N449</f>
        <v>0</v>
      </c>
      <c r="J440" s="77" t="str">
        <f>'Input-inköpta varor o tjänster'!O449</f>
        <v>kg CO2e/SEK</v>
      </c>
      <c r="K440" s="77">
        <f>'Input-inköpta varor o tjänster'!P449</f>
        <v>0</v>
      </c>
      <c r="L440" s="77">
        <f>'Input-inköpta varor o tjänster'!Q449</f>
        <v>0</v>
      </c>
      <c r="M440" s="78">
        <f>'Input-inköpta varor o tjänster'!R449</f>
        <v>2.9462008468872706E-2</v>
      </c>
      <c r="N440" s="78" t="str">
        <f>IF(ISNUMBER('Input-inköpta varor o tjänster'!S449),'Input-inköpta varor o tjänster'!S449,"-")</f>
        <v>-</v>
      </c>
      <c r="O440" s="78" t="str">
        <f>IF(ISNUMBER('Input-inköpta varor o tjänster'!T449),'Input-inköpta varor o tjänster'!T449,"-")</f>
        <v>-</v>
      </c>
      <c r="P440" s="78" t="str">
        <f>IF(ISNUMBER('Input-inköpta varor o tjänster'!U449),'Input-inköpta varor o tjänster'!U449,"-")</f>
        <v>-</v>
      </c>
      <c r="Q440" s="60" t="str">
        <f t="shared" si="60"/>
        <v>-</v>
      </c>
      <c r="R440" s="60" t="str">
        <f t="shared" si="60"/>
        <v>-</v>
      </c>
      <c r="S440" s="61" t="str">
        <f t="shared" si="60"/>
        <v>-</v>
      </c>
      <c r="T440" s="72" t="str">
        <f t="shared" si="59"/>
        <v>-</v>
      </c>
      <c r="U440" s="72" t="str">
        <f t="shared" si="59"/>
        <v>-</v>
      </c>
      <c r="V440" s="72" t="str">
        <f t="shared" si="59"/>
        <v>-</v>
      </c>
      <c r="W440" s="72">
        <f t="shared" si="64"/>
        <v>0</v>
      </c>
      <c r="X440" s="72" t="str">
        <f t="shared" si="61"/>
        <v>-</v>
      </c>
      <c r="Y440" s="72" t="str">
        <f t="shared" si="62"/>
        <v>-</v>
      </c>
      <c r="Z440" s="72" t="str">
        <f t="shared" si="63"/>
        <v>-</v>
      </c>
      <c r="AA440" s="72">
        <f t="shared" si="65"/>
        <v>0</v>
      </c>
      <c r="AB440" s="60" t="str">
        <f>IFERROR(INDEX('Listor_utökad spend'!D:D,MATCH(VALUE('Input-inköpta varor o tjänster'!E449),'Listor_utökad spend'!E:E,0)),0)</f>
        <v>10 Medicinteknik och relaterade förbrukningsvaror</v>
      </c>
      <c r="AC440" s="60" t="str">
        <f>IFERROR(INDEX('Listor_utökad spend'!F:F,MATCH(('Input-inköpta varor o tjänster'!F449),'Listor_utökad spend'!G:G,0)),AB440)</f>
        <v>10.1 Medicinteknik Anestesi och intensivvård och relaterade förbrukningsvaror</v>
      </c>
      <c r="AD440" s="60" t="str">
        <f>IFERROR(INDEX('Listor_utökad spend'!H:H,MATCH(('Input-inköpta varor o tjänster'!G449),'Listor_utökad spend'!I:I,0)),AC440)</f>
        <v>10.1.5 Infusionsutrustning</v>
      </c>
      <c r="AE440" s="62"/>
      <c r="AF440"/>
    </row>
    <row r="441" spans="1:32" s="63" customFormat="1" ht="15.5" thickTop="1" thickBot="1">
      <c r="A441" t="str">
        <f t="shared" si="66"/>
        <v>InköpAvVarorInköptaprodukterochtjänster-utökadberäkning10.1.6MaterielMTAnestesiochintensivvård</v>
      </c>
      <c r="B441" t="s">
        <v>12</v>
      </c>
      <c r="C441" t="str">
        <f>'Input-inköpta varor o tjänster'!$J$11</f>
        <v>Inköpta produkter och tjänster - utökad beräkning</v>
      </c>
      <c r="D441" t="str">
        <f>'Input-inköpta varor o tjänster'!J450</f>
        <v>10.1.6 Materiel MT Anestesi och intensivvård</v>
      </c>
      <c r="E441" t="s">
        <v>516</v>
      </c>
      <c r="F441" s="77">
        <f>'Input-inköpta varor o tjänster'!K450</f>
        <v>0</v>
      </c>
      <c r="G441" s="77">
        <f>'Input-inköpta varor o tjänster'!L450</f>
        <v>0</v>
      </c>
      <c r="H441" s="77">
        <f>'Input-inköpta varor o tjänster'!M450</f>
        <v>0</v>
      </c>
      <c r="I441" s="77">
        <f>'Input-inköpta varor o tjänster'!N450</f>
        <v>0</v>
      </c>
      <c r="J441" s="77" t="str">
        <f>'Input-inköpta varor o tjänster'!O450</f>
        <v>kg CO2e/SEK</v>
      </c>
      <c r="K441" s="77">
        <f>'Input-inköpta varor o tjänster'!P450</f>
        <v>0</v>
      </c>
      <c r="L441" s="77">
        <f>'Input-inköpta varor o tjänster'!Q450</f>
        <v>0</v>
      </c>
      <c r="M441" s="78">
        <f>'Input-inköpta varor o tjänster'!R450</f>
        <v>4.5918826174942182E-2</v>
      </c>
      <c r="N441" s="78" t="str">
        <f>IF(ISNUMBER('Input-inköpta varor o tjänster'!S450),'Input-inköpta varor o tjänster'!S450,"-")</f>
        <v>-</v>
      </c>
      <c r="O441" s="78" t="str">
        <f>IF(ISNUMBER('Input-inköpta varor o tjänster'!T450),'Input-inköpta varor o tjänster'!T450,"-")</f>
        <v>-</v>
      </c>
      <c r="P441" s="78" t="str">
        <f>IF(ISNUMBER('Input-inköpta varor o tjänster'!U450),'Input-inköpta varor o tjänster'!U450,"-")</f>
        <v>-</v>
      </c>
      <c r="Q441" s="60" t="str">
        <f t="shared" si="60"/>
        <v>-</v>
      </c>
      <c r="R441" s="60" t="str">
        <f t="shared" si="60"/>
        <v>-</v>
      </c>
      <c r="S441" s="61" t="str">
        <f t="shared" si="60"/>
        <v>-</v>
      </c>
      <c r="T441" s="72" t="str">
        <f t="shared" si="59"/>
        <v>-</v>
      </c>
      <c r="U441" s="72" t="str">
        <f t="shared" si="59"/>
        <v>-</v>
      </c>
      <c r="V441" s="72" t="str">
        <f t="shared" si="59"/>
        <v>-</v>
      </c>
      <c r="W441" s="72">
        <f t="shared" si="64"/>
        <v>0</v>
      </c>
      <c r="X441" s="72" t="str">
        <f t="shared" si="61"/>
        <v>-</v>
      </c>
      <c r="Y441" s="72" t="str">
        <f t="shared" si="62"/>
        <v>-</v>
      </c>
      <c r="Z441" s="72" t="str">
        <f t="shared" si="63"/>
        <v>-</v>
      </c>
      <c r="AA441" s="72">
        <f t="shared" si="65"/>
        <v>0</v>
      </c>
      <c r="AB441" s="60" t="str">
        <f>IFERROR(INDEX('Listor_utökad spend'!D:D,MATCH(VALUE('Input-inköpta varor o tjänster'!E450),'Listor_utökad spend'!E:E,0)),0)</f>
        <v>10 Medicinteknik och relaterade förbrukningsvaror</v>
      </c>
      <c r="AC441" s="60" t="str">
        <f>IFERROR(INDEX('Listor_utökad spend'!F:F,MATCH(('Input-inköpta varor o tjänster'!F450),'Listor_utökad spend'!G:G,0)),AB441)</f>
        <v>10.1 Medicinteknik Anestesi och intensivvård och relaterade förbrukningsvaror</v>
      </c>
      <c r="AD441" s="60" t="str">
        <f>IFERROR(INDEX('Listor_utökad spend'!H:H,MATCH(('Input-inköpta varor o tjänster'!G450),'Listor_utökad spend'!I:I,0)),AC441)</f>
        <v>10.1.6 Materiel MT Anestesi och intensivvård</v>
      </c>
      <c r="AE441" s="62"/>
      <c r="AF441"/>
    </row>
    <row r="442" spans="1:32" s="63" customFormat="1" ht="15.5" thickTop="1" thickBot="1">
      <c r="A442" t="str">
        <f t="shared" si="66"/>
        <v>InköpAvVarorInköptaprodukterochtjänster-utökadberäkning10.1.7Patientövervakning</v>
      </c>
      <c r="B442" t="s">
        <v>12</v>
      </c>
      <c r="C442" t="str">
        <f>'Input-inköpta varor o tjänster'!$J$11</f>
        <v>Inköpta produkter och tjänster - utökad beräkning</v>
      </c>
      <c r="D442" t="str">
        <f>'Input-inköpta varor o tjänster'!J451</f>
        <v>10.1.7 Patientövervakning</v>
      </c>
      <c r="E442" t="s">
        <v>516</v>
      </c>
      <c r="F442" s="77">
        <f>'Input-inköpta varor o tjänster'!K451</f>
        <v>0</v>
      </c>
      <c r="G442" s="77">
        <f>'Input-inköpta varor o tjänster'!L451</f>
        <v>0</v>
      </c>
      <c r="H442" s="77">
        <f>'Input-inköpta varor o tjänster'!M451</f>
        <v>0</v>
      </c>
      <c r="I442" s="77">
        <f>'Input-inköpta varor o tjänster'!N451</f>
        <v>0</v>
      </c>
      <c r="J442" s="77" t="str">
        <f>'Input-inköpta varor o tjänster'!O451</f>
        <v>kg CO2e/SEK</v>
      </c>
      <c r="K442" s="77">
        <f>'Input-inköpta varor o tjänster'!P451</f>
        <v>0</v>
      </c>
      <c r="L442" s="77">
        <f>'Input-inköpta varor o tjänster'!Q451</f>
        <v>0</v>
      </c>
      <c r="M442" s="78">
        <f>'Input-inköpta varor o tjänster'!R451</f>
        <v>3.5670182100921051E-2</v>
      </c>
      <c r="N442" s="78" t="str">
        <f>IF(ISNUMBER('Input-inköpta varor o tjänster'!S451),'Input-inköpta varor o tjänster'!S451,"-")</f>
        <v>-</v>
      </c>
      <c r="O442" s="78" t="str">
        <f>IF(ISNUMBER('Input-inköpta varor o tjänster'!T451),'Input-inköpta varor o tjänster'!T451,"-")</f>
        <v>-</v>
      </c>
      <c r="P442" s="78" t="str">
        <f>IF(ISNUMBER('Input-inköpta varor o tjänster'!U451),'Input-inköpta varor o tjänster'!U451,"-")</f>
        <v>-</v>
      </c>
      <c r="Q442" s="60" t="str">
        <f t="shared" si="60"/>
        <v>-</v>
      </c>
      <c r="R442" s="60" t="str">
        <f t="shared" si="60"/>
        <v>-</v>
      </c>
      <c r="S442" s="61" t="str">
        <f t="shared" si="60"/>
        <v>-</v>
      </c>
      <c r="T442" s="72" t="str">
        <f t="shared" si="59"/>
        <v>-</v>
      </c>
      <c r="U442" s="72" t="str">
        <f t="shared" si="59"/>
        <v>-</v>
      </c>
      <c r="V442" s="72" t="str">
        <f t="shared" si="59"/>
        <v>-</v>
      </c>
      <c r="W442" s="72">
        <f t="shared" si="64"/>
        <v>0</v>
      </c>
      <c r="X442" s="72" t="str">
        <f t="shared" si="61"/>
        <v>-</v>
      </c>
      <c r="Y442" s="72" t="str">
        <f t="shared" si="62"/>
        <v>-</v>
      </c>
      <c r="Z442" s="72" t="str">
        <f t="shared" si="63"/>
        <v>-</v>
      </c>
      <c r="AA442" s="72">
        <f t="shared" si="65"/>
        <v>0</v>
      </c>
      <c r="AB442" s="60" t="str">
        <f>IFERROR(INDEX('Listor_utökad spend'!D:D,MATCH(VALUE('Input-inköpta varor o tjänster'!E451),'Listor_utökad spend'!E:E,0)),0)</f>
        <v>10 Medicinteknik och relaterade förbrukningsvaror</v>
      </c>
      <c r="AC442" s="60" t="str">
        <f>IFERROR(INDEX('Listor_utökad spend'!F:F,MATCH(('Input-inköpta varor o tjänster'!F451),'Listor_utökad spend'!G:G,0)),AB442)</f>
        <v>10.1 Medicinteknik Anestesi och intensivvård och relaterade förbrukningsvaror</v>
      </c>
      <c r="AD442" s="60" t="str">
        <f>IFERROR(INDEX('Listor_utökad spend'!H:H,MATCH(('Input-inköpta varor o tjänster'!G451),'Listor_utökad spend'!I:I,0)),AC442)</f>
        <v>10.1.7 Patientövervakning</v>
      </c>
      <c r="AE442" s="62"/>
      <c r="AF442"/>
    </row>
    <row r="443" spans="1:32" s="63" customFormat="1" ht="15.5" thickTop="1" thickBot="1">
      <c r="A443" t="str">
        <f t="shared" si="66"/>
        <v>InköpAvVarorInköptaprodukterochtjänster-utökadberäkning10.2MedicinteknikBildochFunktionochrelateradeförbrukningsvaror</v>
      </c>
      <c r="B443" t="s">
        <v>12</v>
      </c>
      <c r="C443" t="str">
        <f>'Input-inköpta varor o tjänster'!$J$11</f>
        <v>Inköpta produkter och tjänster - utökad beräkning</v>
      </c>
      <c r="D443" t="str">
        <f>'Input-inköpta varor o tjänster'!J452</f>
        <v>10.2 Medicinteknik Bild och Funktion och relaterade förbrukningsvaror</v>
      </c>
      <c r="E443" t="s">
        <v>516</v>
      </c>
      <c r="F443" s="77">
        <f>'Input-inköpta varor o tjänster'!K452</f>
        <v>0</v>
      </c>
      <c r="G443" s="77">
        <f>'Input-inköpta varor o tjänster'!L452</f>
        <v>0</v>
      </c>
      <c r="H443" s="77">
        <f>'Input-inköpta varor o tjänster'!M452</f>
        <v>0</v>
      </c>
      <c r="I443" s="77">
        <f>'Input-inköpta varor o tjänster'!N452</f>
        <v>0</v>
      </c>
      <c r="J443" s="77" t="str">
        <f>'Input-inköpta varor o tjänster'!O452</f>
        <v>kg CO2e/SEK</v>
      </c>
      <c r="K443" s="77">
        <f>'Input-inköpta varor o tjänster'!P452</f>
        <v>0</v>
      </c>
      <c r="L443" s="77">
        <f>'Input-inköpta varor o tjänster'!Q452</f>
        <v>0</v>
      </c>
      <c r="M443" s="78">
        <f>'Input-inköpta varor o tjänster'!R452</f>
        <v>4.0518002749576024E-2</v>
      </c>
      <c r="N443" s="78" t="str">
        <f>IF(ISNUMBER('Input-inköpta varor o tjänster'!S452),'Input-inköpta varor o tjänster'!S452,"-")</f>
        <v>-</v>
      </c>
      <c r="O443" s="78" t="str">
        <f>IF(ISNUMBER('Input-inköpta varor o tjänster'!T452),'Input-inköpta varor o tjänster'!T452,"-")</f>
        <v>-</v>
      </c>
      <c r="P443" s="78" t="str">
        <f>IF(ISNUMBER('Input-inköpta varor o tjänster'!U452),'Input-inköpta varor o tjänster'!U452,"-")</f>
        <v>-</v>
      </c>
      <c r="Q443" s="60" t="str">
        <f t="shared" si="60"/>
        <v>-</v>
      </c>
      <c r="R443" s="60" t="str">
        <f t="shared" si="60"/>
        <v>-</v>
      </c>
      <c r="S443" s="61" t="str">
        <f t="shared" si="60"/>
        <v>-</v>
      </c>
      <c r="T443" s="72" t="str">
        <f t="shared" si="59"/>
        <v>-</v>
      </c>
      <c r="U443" s="72" t="str">
        <f t="shared" si="59"/>
        <v>-</v>
      </c>
      <c r="V443" s="72" t="str">
        <f t="shared" si="59"/>
        <v>-</v>
      </c>
      <c r="W443" s="72">
        <f t="shared" si="64"/>
        <v>0</v>
      </c>
      <c r="X443" s="72" t="str">
        <f t="shared" si="61"/>
        <v>-</v>
      </c>
      <c r="Y443" s="72" t="str">
        <f t="shared" si="62"/>
        <v>-</v>
      </c>
      <c r="Z443" s="72" t="str">
        <f t="shared" si="63"/>
        <v>-</v>
      </c>
      <c r="AA443" s="72">
        <f t="shared" si="65"/>
        <v>0</v>
      </c>
      <c r="AB443" s="60" t="str">
        <f>IFERROR(INDEX('Listor_utökad spend'!D:D,MATCH(VALUE('Input-inköpta varor o tjänster'!E452),'Listor_utökad spend'!E:E,0)),0)</f>
        <v>10 Medicinteknik och relaterade förbrukningsvaror</v>
      </c>
      <c r="AC443" s="60" t="str">
        <f>IFERROR(INDEX('Listor_utökad spend'!F:F,MATCH(('Input-inköpta varor o tjänster'!F452),'Listor_utökad spend'!G:G,0)),AB443)</f>
        <v>10.2 Medicinteknik Bild och Funktion och relaterade förbrukningsvaror</v>
      </c>
      <c r="AD443" s="60" t="str">
        <f>IFERROR(INDEX('Listor_utökad spend'!H:H,MATCH(('Input-inköpta varor o tjänster'!G452),'Listor_utökad spend'!I:I,0)),AC443)</f>
        <v>10.2 Medicinteknik Bild och Funktion och relaterade förbrukningsvaror</v>
      </c>
      <c r="AE443" s="62"/>
      <c r="AF443"/>
    </row>
    <row r="444" spans="1:32" s="63" customFormat="1" ht="15.5" thickTop="1" thickBot="1">
      <c r="A444" t="str">
        <f t="shared" si="66"/>
        <v>InköpAvVarorInköptaprodukterochtjänster-utökadberäkning10.2.1Ultraljud</v>
      </c>
      <c r="B444" t="s">
        <v>12</v>
      </c>
      <c r="C444" t="str">
        <f>'Input-inköpta varor o tjänster'!$J$11</f>
        <v>Inköpta produkter och tjänster - utökad beräkning</v>
      </c>
      <c r="D444" t="str">
        <f>'Input-inköpta varor o tjänster'!J453</f>
        <v>10.2.1 Ultraljud</v>
      </c>
      <c r="E444" t="s">
        <v>516</v>
      </c>
      <c r="F444" s="77">
        <f>'Input-inköpta varor o tjänster'!K453</f>
        <v>0</v>
      </c>
      <c r="G444" s="77">
        <f>'Input-inköpta varor o tjänster'!L453</f>
        <v>0</v>
      </c>
      <c r="H444" s="77">
        <f>'Input-inköpta varor o tjänster'!M453</f>
        <v>0</v>
      </c>
      <c r="I444" s="77">
        <f>'Input-inköpta varor o tjänster'!N453</f>
        <v>0</v>
      </c>
      <c r="J444" s="77" t="str">
        <f>'Input-inköpta varor o tjänster'!O453</f>
        <v>kg CO2e/SEK</v>
      </c>
      <c r="K444" s="77">
        <f>'Input-inköpta varor o tjänster'!P453</f>
        <v>0</v>
      </c>
      <c r="L444" s="77">
        <f>'Input-inköpta varor o tjänster'!Q453</f>
        <v>0</v>
      </c>
      <c r="M444" s="78">
        <f>'Input-inköpta varor o tjänster'!R453</f>
        <v>2.9462008468872706E-2</v>
      </c>
      <c r="N444" s="78" t="str">
        <f>IF(ISNUMBER('Input-inköpta varor o tjänster'!S453),'Input-inköpta varor o tjänster'!S453,"-")</f>
        <v>-</v>
      </c>
      <c r="O444" s="78" t="str">
        <f>IF(ISNUMBER('Input-inköpta varor o tjänster'!T453),'Input-inköpta varor o tjänster'!T453,"-")</f>
        <v>-</v>
      </c>
      <c r="P444" s="78" t="str">
        <f>IF(ISNUMBER('Input-inköpta varor o tjänster'!U453),'Input-inköpta varor o tjänster'!U453,"-")</f>
        <v>-</v>
      </c>
      <c r="Q444" s="60" t="str">
        <f t="shared" si="60"/>
        <v>-</v>
      </c>
      <c r="R444" s="60" t="str">
        <f t="shared" si="60"/>
        <v>-</v>
      </c>
      <c r="S444" s="61" t="str">
        <f t="shared" si="60"/>
        <v>-</v>
      </c>
      <c r="T444" s="72" t="str">
        <f t="shared" si="59"/>
        <v>-</v>
      </c>
      <c r="U444" s="72" t="str">
        <f t="shared" si="59"/>
        <v>-</v>
      </c>
      <c r="V444" s="72" t="str">
        <f t="shared" si="59"/>
        <v>-</v>
      </c>
      <c r="W444" s="72">
        <f t="shared" si="64"/>
        <v>0</v>
      </c>
      <c r="X444" s="72" t="str">
        <f t="shared" si="61"/>
        <v>-</v>
      </c>
      <c r="Y444" s="72" t="str">
        <f t="shared" si="62"/>
        <v>-</v>
      </c>
      <c r="Z444" s="72" t="str">
        <f t="shared" si="63"/>
        <v>-</v>
      </c>
      <c r="AA444" s="72">
        <f t="shared" si="65"/>
        <v>0</v>
      </c>
      <c r="AB444" s="60" t="str">
        <f>IFERROR(INDEX('Listor_utökad spend'!D:D,MATCH(VALUE('Input-inköpta varor o tjänster'!E453),'Listor_utökad spend'!E:E,0)),0)</f>
        <v>10 Medicinteknik och relaterade förbrukningsvaror</v>
      </c>
      <c r="AC444" s="60" t="str">
        <f>IFERROR(INDEX('Listor_utökad spend'!F:F,MATCH(('Input-inköpta varor o tjänster'!F453),'Listor_utökad spend'!G:G,0)),AB444)</f>
        <v>10.2 Medicinteknik Bild och Funktion och relaterade förbrukningsvaror</v>
      </c>
      <c r="AD444" s="60" t="str">
        <f>IFERROR(INDEX('Listor_utökad spend'!H:H,MATCH(('Input-inköpta varor o tjänster'!G453),'Listor_utökad spend'!I:I,0)),AC444)</f>
        <v>10.2.1 Ultraljud</v>
      </c>
      <c r="AE444" s="62"/>
      <c r="AF444"/>
    </row>
    <row r="445" spans="1:32" s="63" customFormat="1" ht="15.5" thickTop="1" thickBot="1">
      <c r="A445" t="str">
        <f t="shared" si="66"/>
        <v>InköpAvVarorInköptaprodukterochtjänster-utökadberäkning10.2.2Röntgen</v>
      </c>
      <c r="B445" t="s">
        <v>12</v>
      </c>
      <c r="C445" t="str">
        <f>'Input-inköpta varor o tjänster'!$J$11</f>
        <v>Inköpta produkter och tjänster - utökad beräkning</v>
      </c>
      <c r="D445" t="str">
        <f>'Input-inköpta varor o tjänster'!J454</f>
        <v>10.2.2 Röntgen</v>
      </c>
      <c r="E445" t="s">
        <v>516</v>
      </c>
      <c r="F445" s="77">
        <f>'Input-inköpta varor o tjänster'!K454</f>
        <v>0</v>
      </c>
      <c r="G445" s="77">
        <f>'Input-inköpta varor o tjänster'!L454</f>
        <v>0</v>
      </c>
      <c r="H445" s="77">
        <f>'Input-inköpta varor o tjänster'!M454</f>
        <v>0</v>
      </c>
      <c r="I445" s="77">
        <f>'Input-inköpta varor o tjänster'!N454</f>
        <v>0</v>
      </c>
      <c r="J445" s="77" t="str">
        <f>'Input-inköpta varor o tjänster'!O454</f>
        <v>kg CO2e/SEK</v>
      </c>
      <c r="K445" s="77">
        <f>'Input-inköpta varor o tjänster'!P454</f>
        <v>0</v>
      </c>
      <c r="L445" s="77">
        <f>'Input-inköpta varor o tjänster'!Q454</f>
        <v>0</v>
      </c>
      <c r="M445" s="78">
        <f>'Input-inköpta varor o tjänster'!R454</f>
        <v>2.9462008468872706E-2</v>
      </c>
      <c r="N445" s="78" t="str">
        <f>IF(ISNUMBER('Input-inköpta varor o tjänster'!S454),'Input-inköpta varor o tjänster'!S454,"-")</f>
        <v>-</v>
      </c>
      <c r="O445" s="78" t="str">
        <f>IF(ISNUMBER('Input-inköpta varor o tjänster'!T454),'Input-inköpta varor o tjänster'!T454,"-")</f>
        <v>-</v>
      </c>
      <c r="P445" s="78" t="str">
        <f>IF(ISNUMBER('Input-inköpta varor o tjänster'!U454),'Input-inköpta varor o tjänster'!U454,"-")</f>
        <v>-</v>
      </c>
      <c r="Q445" s="60" t="str">
        <f t="shared" si="60"/>
        <v>-</v>
      </c>
      <c r="R445" s="60" t="str">
        <f t="shared" si="60"/>
        <v>-</v>
      </c>
      <c r="S445" s="61" t="str">
        <f t="shared" si="60"/>
        <v>-</v>
      </c>
      <c r="T445" s="72" t="str">
        <f t="shared" si="59"/>
        <v>-</v>
      </c>
      <c r="U445" s="72" t="str">
        <f t="shared" si="59"/>
        <v>-</v>
      </c>
      <c r="V445" s="72" t="str">
        <f t="shared" si="59"/>
        <v>-</v>
      </c>
      <c r="W445" s="72">
        <f t="shared" si="64"/>
        <v>0</v>
      </c>
      <c r="X445" s="72" t="str">
        <f t="shared" si="61"/>
        <v>-</v>
      </c>
      <c r="Y445" s="72" t="str">
        <f t="shared" si="62"/>
        <v>-</v>
      </c>
      <c r="Z445" s="72" t="str">
        <f t="shared" si="63"/>
        <v>-</v>
      </c>
      <c r="AA445" s="72">
        <f t="shared" si="65"/>
        <v>0</v>
      </c>
      <c r="AB445" s="60" t="str">
        <f>IFERROR(INDEX('Listor_utökad spend'!D:D,MATCH(VALUE('Input-inköpta varor o tjänster'!E454),'Listor_utökad spend'!E:E,0)),0)</f>
        <v>10 Medicinteknik och relaterade förbrukningsvaror</v>
      </c>
      <c r="AC445" s="60" t="str">
        <f>IFERROR(INDEX('Listor_utökad spend'!F:F,MATCH(('Input-inköpta varor o tjänster'!F454),'Listor_utökad spend'!G:G,0)),AB445)</f>
        <v>10.2 Medicinteknik Bild och Funktion och relaterade förbrukningsvaror</v>
      </c>
      <c r="AD445" s="60" t="str">
        <f>IFERROR(INDEX('Listor_utökad spend'!H:H,MATCH(('Input-inköpta varor o tjänster'!G454),'Listor_utökad spend'!I:I,0)),AC445)</f>
        <v>10.2.2 Röntgen</v>
      </c>
      <c r="AE445" s="62"/>
      <c r="AF445"/>
    </row>
    <row r="446" spans="1:32" s="63" customFormat="1" ht="15.5" thickTop="1" thickBot="1">
      <c r="A446" t="str">
        <f t="shared" si="66"/>
        <v>InköpAvVarorInköptaprodukterochtjänster-utökadberäkning10.2.3MR</v>
      </c>
      <c r="B446" t="s">
        <v>12</v>
      </c>
      <c r="C446" t="str">
        <f>'Input-inköpta varor o tjänster'!$J$11</f>
        <v>Inköpta produkter och tjänster - utökad beräkning</v>
      </c>
      <c r="D446" t="str">
        <f>'Input-inköpta varor o tjänster'!J455</f>
        <v>10.2.3 MR</v>
      </c>
      <c r="E446" t="s">
        <v>516</v>
      </c>
      <c r="F446" s="77">
        <f>'Input-inköpta varor o tjänster'!K455</f>
        <v>0</v>
      </c>
      <c r="G446" s="77">
        <f>'Input-inköpta varor o tjänster'!L455</f>
        <v>0</v>
      </c>
      <c r="H446" s="77">
        <f>'Input-inköpta varor o tjänster'!M455</f>
        <v>0</v>
      </c>
      <c r="I446" s="77">
        <f>'Input-inköpta varor o tjänster'!N455</f>
        <v>0</v>
      </c>
      <c r="J446" s="77" t="str">
        <f>'Input-inköpta varor o tjänster'!O455</f>
        <v>kg CO2e/SEK</v>
      </c>
      <c r="K446" s="77">
        <f>'Input-inköpta varor o tjänster'!P455</f>
        <v>0</v>
      </c>
      <c r="L446" s="77">
        <f>'Input-inköpta varor o tjänster'!Q455</f>
        <v>0</v>
      </c>
      <c r="M446" s="78">
        <f>'Input-inköpta varor o tjänster'!R455</f>
        <v>2.9462008468872706E-2</v>
      </c>
      <c r="N446" s="78" t="str">
        <f>IF(ISNUMBER('Input-inköpta varor o tjänster'!S455),'Input-inköpta varor o tjänster'!S455,"-")</f>
        <v>-</v>
      </c>
      <c r="O446" s="78" t="str">
        <f>IF(ISNUMBER('Input-inköpta varor o tjänster'!T455),'Input-inköpta varor o tjänster'!T455,"-")</f>
        <v>-</v>
      </c>
      <c r="P446" s="78" t="str">
        <f>IF(ISNUMBER('Input-inköpta varor o tjänster'!U455),'Input-inköpta varor o tjänster'!U455,"-")</f>
        <v>-</v>
      </c>
      <c r="Q446" s="60" t="str">
        <f t="shared" si="60"/>
        <v>-</v>
      </c>
      <c r="R446" s="60" t="str">
        <f t="shared" si="60"/>
        <v>-</v>
      </c>
      <c r="S446" s="61" t="str">
        <f t="shared" si="60"/>
        <v>-</v>
      </c>
      <c r="T446" s="72" t="str">
        <f t="shared" si="59"/>
        <v>-</v>
      </c>
      <c r="U446" s="72" t="str">
        <f t="shared" si="59"/>
        <v>-</v>
      </c>
      <c r="V446" s="72" t="str">
        <f t="shared" si="59"/>
        <v>-</v>
      </c>
      <c r="W446" s="72">
        <f t="shared" si="64"/>
        <v>0</v>
      </c>
      <c r="X446" s="72" t="str">
        <f t="shared" si="61"/>
        <v>-</v>
      </c>
      <c r="Y446" s="72" t="str">
        <f t="shared" si="62"/>
        <v>-</v>
      </c>
      <c r="Z446" s="72" t="str">
        <f t="shared" si="63"/>
        <v>-</v>
      </c>
      <c r="AA446" s="72">
        <f t="shared" si="65"/>
        <v>0</v>
      </c>
      <c r="AB446" s="60" t="str">
        <f>IFERROR(INDEX('Listor_utökad spend'!D:D,MATCH(VALUE('Input-inköpta varor o tjänster'!E455),'Listor_utökad spend'!E:E,0)),0)</f>
        <v>10 Medicinteknik och relaterade förbrukningsvaror</v>
      </c>
      <c r="AC446" s="60" t="str">
        <f>IFERROR(INDEX('Listor_utökad spend'!F:F,MATCH(('Input-inköpta varor o tjänster'!F455),'Listor_utökad spend'!G:G,0)),AB446)</f>
        <v>10.2 Medicinteknik Bild och Funktion och relaterade förbrukningsvaror</v>
      </c>
      <c r="AD446" s="60" t="str">
        <f>IFERROR(INDEX('Listor_utökad spend'!H:H,MATCH(('Input-inköpta varor o tjänster'!G455),'Listor_utökad spend'!I:I,0)),AC446)</f>
        <v>10.2.3 MR</v>
      </c>
      <c r="AE446" s="62"/>
      <c r="AF446"/>
    </row>
    <row r="447" spans="1:32" s="63" customFormat="1" ht="15.5" thickTop="1" thickBot="1">
      <c r="A447" t="str">
        <f t="shared" si="66"/>
        <v>InköpAvVarorInköptaprodukterochtjänster-utökadberäkning10.2.4Nuclearmedicin</v>
      </c>
      <c r="B447" t="s">
        <v>12</v>
      </c>
      <c r="C447" t="str">
        <f>'Input-inköpta varor o tjänster'!$J$11</f>
        <v>Inköpta produkter och tjänster - utökad beräkning</v>
      </c>
      <c r="D447" t="str">
        <f>'Input-inköpta varor o tjänster'!J456</f>
        <v>10.2.4 Nuclearmedicin</v>
      </c>
      <c r="E447" t="s">
        <v>516</v>
      </c>
      <c r="F447" s="77">
        <f>'Input-inköpta varor o tjänster'!K456</f>
        <v>0</v>
      </c>
      <c r="G447" s="77">
        <f>'Input-inköpta varor o tjänster'!L456</f>
        <v>0</v>
      </c>
      <c r="H447" s="77">
        <f>'Input-inköpta varor o tjänster'!M456</f>
        <v>0</v>
      </c>
      <c r="I447" s="77">
        <f>'Input-inköpta varor o tjänster'!N456</f>
        <v>0</v>
      </c>
      <c r="J447" s="77" t="str">
        <f>'Input-inköpta varor o tjänster'!O456</f>
        <v>kg CO2e/SEK</v>
      </c>
      <c r="K447" s="77">
        <f>'Input-inköpta varor o tjänster'!P456</f>
        <v>0</v>
      </c>
      <c r="L447" s="77">
        <f>'Input-inköpta varor o tjänster'!Q456</f>
        <v>0</v>
      </c>
      <c r="M447" s="78">
        <f>'Input-inköpta varor o tjänster'!R456</f>
        <v>2.9462008468872706E-2</v>
      </c>
      <c r="N447" s="78" t="str">
        <f>IF(ISNUMBER('Input-inköpta varor o tjänster'!S456),'Input-inköpta varor o tjänster'!S456,"-")</f>
        <v>-</v>
      </c>
      <c r="O447" s="78" t="str">
        <f>IF(ISNUMBER('Input-inköpta varor o tjänster'!T456),'Input-inköpta varor o tjänster'!T456,"-")</f>
        <v>-</v>
      </c>
      <c r="P447" s="78" t="str">
        <f>IF(ISNUMBER('Input-inköpta varor o tjänster'!U456),'Input-inköpta varor o tjänster'!U456,"-")</f>
        <v>-</v>
      </c>
      <c r="Q447" s="60" t="str">
        <f t="shared" si="60"/>
        <v>-</v>
      </c>
      <c r="R447" s="60" t="str">
        <f t="shared" si="60"/>
        <v>-</v>
      </c>
      <c r="S447" s="61" t="str">
        <f t="shared" si="60"/>
        <v>-</v>
      </c>
      <c r="T447" s="72" t="str">
        <f t="shared" si="59"/>
        <v>-</v>
      </c>
      <c r="U447" s="72" t="str">
        <f t="shared" si="59"/>
        <v>-</v>
      </c>
      <c r="V447" s="72" t="str">
        <f t="shared" si="59"/>
        <v>-</v>
      </c>
      <c r="W447" s="72">
        <f t="shared" si="64"/>
        <v>0</v>
      </c>
      <c r="X447" s="72" t="str">
        <f t="shared" si="61"/>
        <v>-</v>
      </c>
      <c r="Y447" s="72" t="str">
        <f t="shared" si="62"/>
        <v>-</v>
      </c>
      <c r="Z447" s="72" t="str">
        <f t="shared" si="63"/>
        <v>-</v>
      </c>
      <c r="AA447" s="72">
        <f t="shared" si="65"/>
        <v>0</v>
      </c>
      <c r="AB447" s="60" t="str">
        <f>IFERROR(INDEX('Listor_utökad spend'!D:D,MATCH(VALUE('Input-inköpta varor o tjänster'!E456),'Listor_utökad spend'!E:E,0)),0)</f>
        <v>10 Medicinteknik och relaterade förbrukningsvaror</v>
      </c>
      <c r="AC447" s="60" t="str">
        <f>IFERROR(INDEX('Listor_utökad spend'!F:F,MATCH(('Input-inköpta varor o tjänster'!F456),'Listor_utökad spend'!G:G,0)),AB447)</f>
        <v>10.2 Medicinteknik Bild och Funktion och relaterade förbrukningsvaror</v>
      </c>
      <c r="AD447" s="60" t="str">
        <f>IFERROR(INDEX('Listor_utökad spend'!H:H,MATCH(('Input-inköpta varor o tjänster'!G456),'Listor_utökad spend'!I:I,0)),AC447)</f>
        <v>10.2.4 Nuklearmedicin</v>
      </c>
      <c r="AE447" s="62"/>
      <c r="AF447"/>
    </row>
    <row r="448" spans="1:32" s="63" customFormat="1" ht="15.5" thickTop="1" thickBot="1">
      <c r="A448" t="str">
        <f t="shared" si="66"/>
        <v>InköpAvVarorInköptaprodukterochtjänster-utökadberäkning10.2.5Kontrastinjektorer</v>
      </c>
      <c r="B448" t="s">
        <v>12</v>
      </c>
      <c r="C448" t="str">
        <f>'Input-inköpta varor o tjänster'!$J$11</f>
        <v>Inköpta produkter och tjänster - utökad beräkning</v>
      </c>
      <c r="D448" t="str">
        <f>'Input-inköpta varor o tjänster'!J457</f>
        <v>10.2.5 Kontrastinjektorer</v>
      </c>
      <c r="E448" t="s">
        <v>516</v>
      </c>
      <c r="F448" s="77">
        <f>'Input-inköpta varor o tjänster'!K457</f>
        <v>0</v>
      </c>
      <c r="G448" s="77">
        <f>'Input-inköpta varor o tjänster'!L457</f>
        <v>0</v>
      </c>
      <c r="H448" s="77">
        <f>'Input-inköpta varor o tjänster'!M457</f>
        <v>0</v>
      </c>
      <c r="I448" s="77">
        <f>'Input-inköpta varor o tjänster'!N457</f>
        <v>0</v>
      </c>
      <c r="J448" s="77" t="str">
        <f>'Input-inköpta varor o tjänster'!O457</f>
        <v>kg CO2e/SEK</v>
      </c>
      <c r="K448" s="77">
        <f>'Input-inköpta varor o tjänster'!P457</f>
        <v>0</v>
      </c>
      <c r="L448" s="77">
        <f>'Input-inköpta varor o tjänster'!Q457</f>
        <v>0</v>
      </c>
      <c r="M448" s="78">
        <f>'Input-inköpta varor o tjänster'!R457</f>
        <v>2.9462008468872706E-2</v>
      </c>
      <c r="N448" s="78" t="str">
        <f>IF(ISNUMBER('Input-inköpta varor o tjänster'!S457),'Input-inköpta varor o tjänster'!S457,"-")</f>
        <v>-</v>
      </c>
      <c r="O448" s="78" t="str">
        <f>IF(ISNUMBER('Input-inköpta varor o tjänster'!T457),'Input-inköpta varor o tjänster'!T457,"-")</f>
        <v>-</v>
      </c>
      <c r="P448" s="78" t="str">
        <f>IF(ISNUMBER('Input-inköpta varor o tjänster'!U457),'Input-inköpta varor o tjänster'!U457,"-")</f>
        <v>-</v>
      </c>
      <c r="Q448" s="60" t="str">
        <f t="shared" si="60"/>
        <v>-</v>
      </c>
      <c r="R448" s="60" t="str">
        <f t="shared" si="60"/>
        <v>-</v>
      </c>
      <c r="S448" s="61" t="str">
        <f t="shared" si="60"/>
        <v>-</v>
      </c>
      <c r="T448" s="72" t="str">
        <f t="shared" si="59"/>
        <v>-</v>
      </c>
      <c r="U448" s="72" t="str">
        <f t="shared" si="59"/>
        <v>-</v>
      </c>
      <c r="V448" s="72" t="str">
        <f t="shared" si="59"/>
        <v>-</v>
      </c>
      <c r="W448" s="72">
        <f t="shared" si="64"/>
        <v>0</v>
      </c>
      <c r="X448" s="72" t="str">
        <f t="shared" si="61"/>
        <v>-</v>
      </c>
      <c r="Y448" s="72" t="str">
        <f t="shared" si="62"/>
        <v>-</v>
      </c>
      <c r="Z448" s="72" t="str">
        <f t="shared" si="63"/>
        <v>-</v>
      </c>
      <c r="AA448" s="72">
        <f t="shared" si="65"/>
        <v>0</v>
      </c>
      <c r="AB448" s="60" t="str">
        <f>IFERROR(INDEX('Listor_utökad spend'!D:D,MATCH(VALUE('Input-inköpta varor o tjänster'!E457),'Listor_utökad spend'!E:E,0)),0)</f>
        <v>10 Medicinteknik och relaterade förbrukningsvaror</v>
      </c>
      <c r="AC448" s="60" t="str">
        <f>IFERROR(INDEX('Listor_utökad spend'!F:F,MATCH(('Input-inköpta varor o tjänster'!F457),'Listor_utökad spend'!G:G,0)),AB448)</f>
        <v>10.2 Medicinteknik Bild och Funktion och relaterade förbrukningsvaror</v>
      </c>
      <c r="AD448" s="60" t="str">
        <f>IFERROR(INDEX('Listor_utökad spend'!H:H,MATCH(('Input-inköpta varor o tjänster'!G457),'Listor_utökad spend'!I:I,0)),AC448)</f>
        <v>10.2.5 Kontrastinjektorer</v>
      </c>
      <c r="AE448" s="62"/>
      <c r="AF448"/>
    </row>
    <row r="449" spans="1:32" s="63" customFormat="1" ht="15.5" thickTop="1" thickBot="1">
      <c r="A449" t="str">
        <f t="shared" si="66"/>
        <v>InköpAvVarorInköptaprodukterochtjänster-utökadberäkning10.2.6Bilddiagnostik</v>
      </c>
      <c r="B449" t="s">
        <v>12</v>
      </c>
      <c r="C449" t="str">
        <f>'Input-inköpta varor o tjänster'!$J$11</f>
        <v>Inköpta produkter och tjänster - utökad beräkning</v>
      </c>
      <c r="D449" t="str">
        <f>'Input-inköpta varor o tjänster'!J458</f>
        <v>10.2.6 Bilddiagnostik</v>
      </c>
      <c r="E449" t="s">
        <v>516</v>
      </c>
      <c r="F449" s="77">
        <f>'Input-inköpta varor o tjänster'!K458</f>
        <v>0</v>
      </c>
      <c r="G449" s="77">
        <f>'Input-inköpta varor o tjänster'!L458</f>
        <v>0</v>
      </c>
      <c r="H449" s="77">
        <f>'Input-inköpta varor o tjänster'!M458</f>
        <v>0</v>
      </c>
      <c r="I449" s="77">
        <f>'Input-inköpta varor o tjänster'!N458</f>
        <v>0</v>
      </c>
      <c r="J449" s="77" t="str">
        <f>'Input-inköpta varor o tjänster'!O458</f>
        <v>kg CO2e/SEK</v>
      </c>
      <c r="K449" s="77">
        <f>'Input-inköpta varor o tjänster'!P458</f>
        <v>0</v>
      </c>
      <c r="L449" s="77">
        <f>'Input-inköpta varor o tjänster'!Q458</f>
        <v>0</v>
      </c>
      <c r="M449" s="78">
        <f>'Input-inköpta varor o tjänster'!R458</f>
        <v>4.2877552251123531E-2</v>
      </c>
      <c r="N449" s="78" t="str">
        <f>IF(ISNUMBER('Input-inköpta varor o tjänster'!S458),'Input-inköpta varor o tjänster'!S458,"-")</f>
        <v>-</v>
      </c>
      <c r="O449" s="78" t="str">
        <f>IF(ISNUMBER('Input-inköpta varor o tjänster'!T458),'Input-inköpta varor o tjänster'!T458,"-")</f>
        <v>-</v>
      </c>
      <c r="P449" s="78" t="str">
        <f>IF(ISNUMBER('Input-inköpta varor o tjänster'!U458),'Input-inköpta varor o tjänster'!U458,"-")</f>
        <v>-</v>
      </c>
      <c r="Q449" s="60" t="str">
        <f t="shared" si="60"/>
        <v>-</v>
      </c>
      <c r="R449" s="60" t="str">
        <f t="shared" si="60"/>
        <v>-</v>
      </c>
      <c r="S449" s="61" t="str">
        <f t="shared" si="60"/>
        <v>-</v>
      </c>
      <c r="T449" s="72" t="str">
        <f t="shared" si="59"/>
        <v>-</v>
      </c>
      <c r="U449" s="72" t="str">
        <f t="shared" si="59"/>
        <v>-</v>
      </c>
      <c r="V449" s="72" t="str">
        <f t="shared" si="59"/>
        <v>-</v>
      </c>
      <c r="W449" s="72">
        <f t="shared" si="64"/>
        <v>0</v>
      </c>
      <c r="X449" s="72" t="str">
        <f t="shared" si="61"/>
        <v>-</v>
      </c>
      <c r="Y449" s="72" t="str">
        <f t="shared" si="62"/>
        <v>-</v>
      </c>
      <c r="Z449" s="72" t="str">
        <f t="shared" si="63"/>
        <v>-</v>
      </c>
      <c r="AA449" s="72">
        <f t="shared" si="65"/>
        <v>0</v>
      </c>
      <c r="AB449" s="60" t="str">
        <f>IFERROR(INDEX('Listor_utökad spend'!D:D,MATCH(VALUE('Input-inköpta varor o tjänster'!E458),'Listor_utökad spend'!E:E,0)),0)</f>
        <v>10 Medicinteknik och relaterade förbrukningsvaror</v>
      </c>
      <c r="AC449" s="60" t="str">
        <f>IFERROR(INDEX('Listor_utökad spend'!F:F,MATCH(('Input-inköpta varor o tjänster'!F458),'Listor_utökad spend'!G:G,0)),AB449)</f>
        <v>10.2 Medicinteknik Bild och Funktion och relaterade förbrukningsvaror</v>
      </c>
      <c r="AD449" s="60" t="str">
        <f>IFERROR(INDEX('Listor_utökad spend'!H:H,MATCH(('Input-inköpta varor o tjänster'!G458),'Listor_utökad spend'!I:I,0)),AC449)</f>
        <v>10.2.6 Bilddiagnostik</v>
      </c>
      <c r="AE449" s="62"/>
      <c r="AF449"/>
    </row>
    <row r="450" spans="1:32" s="63" customFormat="1" ht="15.5" thickTop="1" thickBot="1">
      <c r="A450" t="str">
        <f t="shared" si="66"/>
        <v>InköpAvVarorInköptaprodukterochtjänster-utökadberäkning10.2.7Funktionsdiagnostik</v>
      </c>
      <c r="B450" t="s">
        <v>12</v>
      </c>
      <c r="C450" t="str">
        <f>'Input-inköpta varor o tjänster'!$J$11</f>
        <v>Inköpta produkter och tjänster - utökad beräkning</v>
      </c>
      <c r="D450" t="str">
        <f>'Input-inköpta varor o tjänster'!J459</f>
        <v>10.2.7 Funktionsdiagnostik</v>
      </c>
      <c r="E450" t="s">
        <v>516</v>
      </c>
      <c r="F450" s="77">
        <f>'Input-inköpta varor o tjänster'!K459</f>
        <v>0</v>
      </c>
      <c r="G450" s="77">
        <f>'Input-inköpta varor o tjänster'!L459</f>
        <v>0</v>
      </c>
      <c r="H450" s="77">
        <f>'Input-inköpta varor o tjänster'!M459</f>
        <v>0</v>
      </c>
      <c r="I450" s="77">
        <f>'Input-inköpta varor o tjänster'!N459</f>
        <v>0</v>
      </c>
      <c r="J450" s="77" t="str">
        <f>'Input-inköpta varor o tjänster'!O459</f>
        <v>kg CO2e/SEK</v>
      </c>
      <c r="K450" s="77">
        <f>'Input-inköpta varor o tjänster'!P459</f>
        <v>0</v>
      </c>
      <c r="L450" s="77">
        <f>'Input-inköpta varor o tjänster'!Q459</f>
        <v>0</v>
      </c>
      <c r="M450" s="78">
        <f>'Input-inköpta varor o tjänster'!R459</f>
        <v>2.9462008468872706E-2</v>
      </c>
      <c r="N450" s="78" t="str">
        <f>IF(ISNUMBER('Input-inköpta varor o tjänster'!S459),'Input-inköpta varor o tjänster'!S459,"-")</f>
        <v>-</v>
      </c>
      <c r="O450" s="78" t="str">
        <f>IF(ISNUMBER('Input-inköpta varor o tjänster'!T459),'Input-inköpta varor o tjänster'!T459,"-")</f>
        <v>-</v>
      </c>
      <c r="P450" s="78" t="str">
        <f>IF(ISNUMBER('Input-inköpta varor o tjänster'!U459),'Input-inköpta varor o tjänster'!U459,"-")</f>
        <v>-</v>
      </c>
      <c r="Q450" s="60" t="str">
        <f t="shared" si="60"/>
        <v>-</v>
      </c>
      <c r="R450" s="60" t="str">
        <f t="shared" si="60"/>
        <v>-</v>
      </c>
      <c r="S450" s="61" t="str">
        <f t="shared" si="60"/>
        <v>-</v>
      </c>
      <c r="T450" s="72" t="str">
        <f t="shared" si="59"/>
        <v>-</v>
      </c>
      <c r="U450" s="72" t="str">
        <f t="shared" si="59"/>
        <v>-</v>
      </c>
      <c r="V450" s="72" t="str">
        <f t="shared" si="59"/>
        <v>-</v>
      </c>
      <c r="W450" s="72">
        <f t="shared" si="64"/>
        <v>0</v>
      </c>
      <c r="X450" s="72" t="str">
        <f t="shared" si="61"/>
        <v>-</v>
      </c>
      <c r="Y450" s="72" t="str">
        <f t="shared" si="62"/>
        <v>-</v>
      </c>
      <c r="Z450" s="72" t="str">
        <f t="shared" si="63"/>
        <v>-</v>
      </c>
      <c r="AA450" s="72">
        <f t="shared" si="65"/>
        <v>0</v>
      </c>
      <c r="AB450" s="60" t="str">
        <f>IFERROR(INDEX('Listor_utökad spend'!D:D,MATCH(VALUE('Input-inköpta varor o tjänster'!E459),'Listor_utökad spend'!E:E,0)),0)</f>
        <v>10 Medicinteknik och relaterade förbrukningsvaror</v>
      </c>
      <c r="AC450" s="60" t="str">
        <f>IFERROR(INDEX('Listor_utökad spend'!F:F,MATCH(('Input-inköpta varor o tjänster'!F459),'Listor_utökad spend'!G:G,0)),AB450)</f>
        <v>10.2 Medicinteknik Bild och Funktion och relaterade förbrukningsvaror</v>
      </c>
      <c r="AD450" s="60" t="str">
        <f>IFERROR(INDEX('Listor_utökad spend'!H:H,MATCH(('Input-inköpta varor o tjänster'!G459),'Listor_utökad spend'!I:I,0)),AC450)</f>
        <v>10.2.7 Funktionsdiagnostik</v>
      </c>
      <c r="AE450" s="62"/>
      <c r="AF450"/>
    </row>
    <row r="451" spans="1:32" s="63" customFormat="1" ht="15.5" thickTop="1" thickBot="1">
      <c r="A451" t="str">
        <f t="shared" si="66"/>
        <v>InköpAvVarorInköptaprodukterochtjänster-utökadberäkning10.2.8MaterielMTbildochfunktion</v>
      </c>
      <c r="B451" t="s">
        <v>12</v>
      </c>
      <c r="C451" t="str">
        <f>'Input-inköpta varor o tjänster'!$J$11</f>
        <v>Inköpta produkter och tjänster - utökad beräkning</v>
      </c>
      <c r="D451" t="str">
        <f>'Input-inköpta varor o tjänster'!J460</f>
        <v>10.2.8 Materiel MT bild och funktion</v>
      </c>
      <c r="E451" t="s">
        <v>516</v>
      </c>
      <c r="F451" s="77">
        <f>'Input-inköpta varor o tjänster'!K460</f>
        <v>0</v>
      </c>
      <c r="G451" s="77">
        <f>'Input-inköpta varor o tjänster'!L460</f>
        <v>0</v>
      </c>
      <c r="H451" s="77">
        <f>'Input-inköpta varor o tjänster'!M460</f>
        <v>0</v>
      </c>
      <c r="I451" s="77">
        <f>'Input-inköpta varor o tjänster'!N460</f>
        <v>0</v>
      </c>
      <c r="J451" s="77" t="str">
        <f>'Input-inköpta varor o tjänster'!O460</f>
        <v>kg CO2e/SEK</v>
      </c>
      <c r="K451" s="77">
        <f>'Input-inköpta varor o tjänster'!P460</f>
        <v>0</v>
      </c>
      <c r="L451" s="77">
        <f>'Input-inköpta varor o tjänster'!Q460</f>
        <v>0</v>
      </c>
      <c r="M451" s="78">
        <f>'Input-inköpta varor o tjänster'!R460</f>
        <v>4.8586127624094734E-2</v>
      </c>
      <c r="N451" s="78" t="str">
        <f>IF(ISNUMBER('Input-inköpta varor o tjänster'!S460),'Input-inköpta varor o tjänster'!S460,"-")</f>
        <v>-</v>
      </c>
      <c r="O451" s="78" t="str">
        <f>IF(ISNUMBER('Input-inköpta varor o tjänster'!T460),'Input-inköpta varor o tjänster'!T460,"-")</f>
        <v>-</v>
      </c>
      <c r="P451" s="78" t="str">
        <f>IF(ISNUMBER('Input-inköpta varor o tjänster'!U460),'Input-inköpta varor o tjänster'!U460,"-")</f>
        <v>-</v>
      </c>
      <c r="Q451" s="60" t="str">
        <f t="shared" si="60"/>
        <v>-</v>
      </c>
      <c r="R451" s="60" t="str">
        <f t="shared" si="60"/>
        <v>-</v>
      </c>
      <c r="S451" s="61" t="str">
        <f t="shared" si="60"/>
        <v>-</v>
      </c>
      <c r="T451" s="72" t="str">
        <f t="shared" ref="T451:V467" si="67">IFERROR($F451*Q451,"-")</f>
        <v>-</v>
      </c>
      <c r="U451" s="72" t="str">
        <f t="shared" si="67"/>
        <v>-</v>
      </c>
      <c r="V451" s="72" t="str">
        <f t="shared" si="67"/>
        <v>-</v>
      </c>
      <c r="W451" s="72">
        <f t="shared" si="64"/>
        <v>0</v>
      </c>
      <c r="X451" s="72" t="str">
        <f t="shared" si="61"/>
        <v>-</v>
      </c>
      <c r="Y451" s="72" t="str">
        <f t="shared" si="62"/>
        <v>-</v>
      </c>
      <c r="Z451" s="72" t="str">
        <f t="shared" si="63"/>
        <v>-</v>
      </c>
      <c r="AA451" s="72">
        <f t="shared" si="65"/>
        <v>0</v>
      </c>
      <c r="AB451" s="60" t="str">
        <f>IFERROR(INDEX('Listor_utökad spend'!D:D,MATCH(VALUE('Input-inköpta varor o tjänster'!E460),'Listor_utökad spend'!E:E,0)),0)</f>
        <v>10 Medicinteknik och relaterade förbrukningsvaror</v>
      </c>
      <c r="AC451" s="60" t="str">
        <f>IFERROR(INDEX('Listor_utökad spend'!F:F,MATCH(('Input-inköpta varor o tjänster'!F460),'Listor_utökad spend'!G:G,0)),AB451)</f>
        <v>10.2 Medicinteknik Bild och Funktion och relaterade förbrukningsvaror</v>
      </c>
      <c r="AD451" s="60" t="str">
        <f>IFERROR(INDEX('Listor_utökad spend'!H:H,MATCH(('Input-inköpta varor o tjänster'!G460),'Listor_utökad spend'!I:I,0)),AC451)</f>
        <v>10.2.8 Materiel MT bild och funktion</v>
      </c>
      <c r="AE451" s="62"/>
      <c r="AF451"/>
    </row>
    <row r="452" spans="1:32" s="63" customFormat="1" ht="15.5" thickTop="1" thickBot="1">
      <c r="A452" t="str">
        <f t="shared" si="66"/>
        <v>InköpAvVarorInköptaprodukterochtjänster-utökadberäkning10.2.9Strålterapi</v>
      </c>
      <c r="B452" t="s">
        <v>12</v>
      </c>
      <c r="C452" t="str">
        <f>'Input-inköpta varor o tjänster'!$J$11</f>
        <v>Inköpta produkter och tjänster - utökad beräkning</v>
      </c>
      <c r="D452" t="str">
        <f>'Input-inköpta varor o tjänster'!J461</f>
        <v>10.2.9 Strålterapi</v>
      </c>
      <c r="E452" t="s">
        <v>516</v>
      </c>
      <c r="F452" s="77">
        <f>'Input-inköpta varor o tjänster'!K461</f>
        <v>0</v>
      </c>
      <c r="G452" s="77">
        <f>'Input-inköpta varor o tjänster'!L461</f>
        <v>0</v>
      </c>
      <c r="H452" s="77">
        <f>'Input-inköpta varor o tjänster'!M461</f>
        <v>0</v>
      </c>
      <c r="I452" s="77">
        <f>'Input-inköpta varor o tjänster'!N461</f>
        <v>0</v>
      </c>
      <c r="J452" s="77" t="str">
        <f>'Input-inköpta varor o tjänster'!O461</f>
        <v>kg CO2e/SEK</v>
      </c>
      <c r="K452" s="77">
        <f>'Input-inköpta varor o tjänster'!P461</f>
        <v>0</v>
      </c>
      <c r="L452" s="77">
        <f>'Input-inköpta varor o tjänster'!Q461</f>
        <v>0</v>
      </c>
      <c r="M452" s="78">
        <f>'Input-inköpta varor o tjänster'!R461</f>
        <v>2.9462008468872706E-2</v>
      </c>
      <c r="N452" s="78" t="str">
        <f>IF(ISNUMBER('Input-inköpta varor o tjänster'!S461),'Input-inköpta varor o tjänster'!S461,"-")</f>
        <v>-</v>
      </c>
      <c r="O452" s="78" t="str">
        <f>IF(ISNUMBER('Input-inköpta varor o tjänster'!T461),'Input-inköpta varor o tjänster'!T461,"-")</f>
        <v>-</v>
      </c>
      <c r="P452" s="78" t="str">
        <f>IF(ISNUMBER('Input-inköpta varor o tjänster'!U461),'Input-inköpta varor o tjänster'!U461,"-")</f>
        <v>-</v>
      </c>
      <c r="Q452" s="60" t="str">
        <f t="shared" si="60"/>
        <v>-</v>
      </c>
      <c r="R452" s="60" t="str">
        <f t="shared" si="60"/>
        <v>-</v>
      </c>
      <c r="S452" s="61" t="str">
        <f t="shared" si="60"/>
        <v>-</v>
      </c>
      <c r="T452" s="72" t="str">
        <f t="shared" si="67"/>
        <v>-</v>
      </c>
      <c r="U452" s="72" t="str">
        <f t="shared" si="67"/>
        <v>-</v>
      </c>
      <c r="V452" s="72" t="str">
        <f t="shared" si="67"/>
        <v>-</v>
      </c>
      <c r="W452" s="72">
        <f t="shared" si="64"/>
        <v>0</v>
      </c>
      <c r="X452" s="72" t="str">
        <f t="shared" si="61"/>
        <v>-</v>
      </c>
      <c r="Y452" s="72" t="str">
        <f t="shared" si="62"/>
        <v>-</v>
      </c>
      <c r="Z452" s="72" t="str">
        <f t="shared" si="63"/>
        <v>-</v>
      </c>
      <c r="AA452" s="72">
        <f t="shared" si="65"/>
        <v>0</v>
      </c>
      <c r="AB452" s="60" t="str">
        <f>IFERROR(INDEX('Listor_utökad spend'!D:D,MATCH(VALUE('Input-inköpta varor o tjänster'!E461),'Listor_utökad spend'!E:E,0)),0)</f>
        <v>10 Medicinteknik och relaterade förbrukningsvaror</v>
      </c>
      <c r="AC452" s="60" t="str">
        <f>IFERROR(INDEX('Listor_utökad spend'!F:F,MATCH(('Input-inköpta varor o tjänster'!F461),'Listor_utökad spend'!G:G,0)),AB452)</f>
        <v>10.2 Medicinteknik Bild och Funktion och relaterade förbrukningsvaror</v>
      </c>
      <c r="AD452" s="60" t="str">
        <f>IFERROR(INDEX('Listor_utökad spend'!H:H,MATCH(('Input-inköpta varor o tjänster'!G461),'Listor_utökad spend'!I:I,0)),AC452)</f>
        <v>10.2.9 Strålterapi</v>
      </c>
      <c r="AE452" s="62"/>
      <c r="AF452"/>
    </row>
    <row r="453" spans="1:32" s="63" customFormat="1" ht="15.5" thickTop="1" thickBot="1">
      <c r="A453" t="str">
        <f t="shared" si="66"/>
        <v>InköpAvVarorInköptaprodukterochtjänster-utökadberäkning10.3MedicinteknikOperationochrelateraförbrukningsvaror</v>
      </c>
      <c r="B453" t="s">
        <v>12</v>
      </c>
      <c r="C453" t="str">
        <f>'Input-inköpta varor o tjänster'!$J$11</f>
        <v>Inköpta produkter och tjänster - utökad beräkning</v>
      </c>
      <c r="D453" t="str">
        <f>'Input-inköpta varor o tjänster'!J462</f>
        <v>10.3 Medicinteknik Operation och relatera förbrukningsvaror</v>
      </c>
      <c r="E453" t="s">
        <v>516</v>
      </c>
      <c r="F453" s="77">
        <f>'Input-inköpta varor o tjänster'!K462</f>
        <v>0</v>
      </c>
      <c r="G453" s="77">
        <f>'Input-inköpta varor o tjänster'!L462</f>
        <v>0</v>
      </c>
      <c r="H453" s="77">
        <f>'Input-inköpta varor o tjänster'!M462</f>
        <v>0</v>
      </c>
      <c r="I453" s="77">
        <f>'Input-inköpta varor o tjänster'!N462</f>
        <v>0</v>
      </c>
      <c r="J453" s="77" t="str">
        <f>'Input-inköpta varor o tjänster'!O462</f>
        <v>-</v>
      </c>
      <c r="K453" s="77" t="str">
        <f>'Input-inköpta varor o tjänster'!P462</f>
        <v>-</v>
      </c>
      <c r="L453" s="77" t="str">
        <f>'Input-inköpta varor o tjänster'!Q462</f>
        <v>-</v>
      </c>
      <c r="M453" s="78" t="str">
        <f>'Input-inköpta varor o tjänster'!R462</f>
        <v>-</v>
      </c>
      <c r="N453" s="78" t="str">
        <f>IF(ISNUMBER('Input-inköpta varor o tjänster'!S462),'Input-inköpta varor o tjänster'!S462,"-")</f>
        <v>-</v>
      </c>
      <c r="O453" s="78" t="str">
        <f>IF(ISNUMBER('Input-inköpta varor o tjänster'!T462),'Input-inköpta varor o tjänster'!T462,"-")</f>
        <v>-</v>
      </c>
      <c r="P453" s="78" t="str">
        <f>IF(ISNUMBER('Input-inköpta varor o tjänster'!U462),'Input-inköpta varor o tjänster'!U462,"-")</f>
        <v>-</v>
      </c>
      <c r="Q453" s="60" t="str">
        <f t="shared" ref="Q453:S467" si="68">IF(OR($F453=0,$F453="Ja",$F453="Ej relevant/Har inget att rapportera",$F453="Nej"),"-",IF(ISNUMBER(N453),N453,K453))</f>
        <v>-</v>
      </c>
      <c r="R453" s="60" t="str">
        <f t="shared" si="68"/>
        <v>-</v>
      </c>
      <c r="S453" s="61" t="str">
        <f t="shared" si="68"/>
        <v>-</v>
      </c>
      <c r="T453" s="72" t="str">
        <f t="shared" si="67"/>
        <v>-</v>
      </c>
      <c r="U453" s="72" t="str">
        <f t="shared" si="67"/>
        <v>-</v>
      </c>
      <c r="V453" s="72" t="str">
        <f t="shared" si="67"/>
        <v>-</v>
      </c>
      <c r="W453" s="72">
        <f t="shared" si="64"/>
        <v>0</v>
      </c>
      <c r="X453" s="72" t="str">
        <f t="shared" ref="X453:X467" si="69">IFERROR($F453*Q453/10^3,"-")</f>
        <v>-</v>
      </c>
      <c r="Y453" s="72" t="str">
        <f t="shared" ref="Y453:Y467" si="70">IFERROR($F453*R453/10^3,"-")</f>
        <v>-</v>
      </c>
      <c r="Z453" s="72" t="str">
        <f t="shared" ref="Z453:Z467" si="71">IFERROR($F453*S453/10^3,"-")</f>
        <v>-</v>
      </c>
      <c r="AA453" s="72">
        <f t="shared" si="65"/>
        <v>0</v>
      </c>
      <c r="AB453" s="60" t="str">
        <f>IFERROR(INDEX('Listor_utökad spend'!D:D,MATCH(VALUE('Input-inköpta varor o tjänster'!E462),'Listor_utökad spend'!E:E,0)),0)</f>
        <v>10 Medicinteknik och relaterade förbrukningsvaror</v>
      </c>
      <c r="AC453" s="60" t="str">
        <f>IFERROR(INDEX('Listor_utökad spend'!F:F,MATCH(('Input-inköpta varor o tjänster'!F462),'Listor_utökad spend'!G:G,0)),AB453)</f>
        <v>10.3 Medicinteknik Operation och relaterade förbrukningsvaror</v>
      </c>
      <c r="AD453" s="60" t="str">
        <f>IFERROR(INDEX('Listor_utökad spend'!H:H,MATCH(('Input-inköpta varor o tjänster'!G462),'Listor_utökad spend'!I:I,0)),AC453)</f>
        <v>10.3 Medicinteknik Operation och relaterade förbrukningsvaror</v>
      </c>
      <c r="AE453" s="62"/>
      <c r="AF453"/>
    </row>
    <row r="454" spans="1:32" s="63" customFormat="1" ht="15.5" thickTop="1" thickBot="1">
      <c r="A454" t="str">
        <f t="shared" si="66"/>
        <v>InköpAvVarorInköptaprodukterochtjänster-utökadberäkning10.3.1Miniinvasivutrustning</v>
      </c>
      <c r="B454" t="s">
        <v>12</v>
      </c>
      <c r="C454" t="str">
        <f>'Input-inköpta varor o tjänster'!$J$11</f>
        <v>Inköpta produkter och tjänster - utökad beräkning</v>
      </c>
      <c r="D454" t="str">
        <f>'Input-inköpta varor o tjänster'!J463</f>
        <v>10.3.1 Miniinvasiv utrustning</v>
      </c>
      <c r="E454" t="s">
        <v>516</v>
      </c>
      <c r="F454" s="77">
        <f>'Input-inköpta varor o tjänster'!K463</f>
        <v>0</v>
      </c>
      <c r="G454" s="77">
        <f>'Input-inköpta varor o tjänster'!L463</f>
        <v>0</v>
      </c>
      <c r="H454" s="77">
        <f>'Input-inköpta varor o tjänster'!M463</f>
        <v>0</v>
      </c>
      <c r="I454" s="77">
        <f>'Input-inköpta varor o tjänster'!N463</f>
        <v>0</v>
      </c>
      <c r="J454" s="77" t="str">
        <f>'Input-inköpta varor o tjänster'!O463</f>
        <v>kg CO2e/SEK</v>
      </c>
      <c r="K454" s="77">
        <f>'Input-inköpta varor o tjänster'!P463</f>
        <v>0</v>
      </c>
      <c r="L454" s="77">
        <f>'Input-inköpta varor o tjänster'!Q463</f>
        <v>0</v>
      </c>
      <c r="M454" s="78">
        <f>'Input-inköpta varor o tjänster'!R463</f>
        <v>2.9462008468872706E-2</v>
      </c>
      <c r="N454" s="78" t="str">
        <f>IF(ISNUMBER('Input-inköpta varor o tjänster'!S463),'Input-inköpta varor o tjänster'!S463,"-")</f>
        <v>-</v>
      </c>
      <c r="O454" s="78" t="str">
        <f>IF(ISNUMBER('Input-inköpta varor o tjänster'!T463),'Input-inköpta varor o tjänster'!T463,"-")</f>
        <v>-</v>
      </c>
      <c r="P454" s="78" t="str">
        <f>IF(ISNUMBER('Input-inköpta varor o tjänster'!U463),'Input-inköpta varor o tjänster'!U463,"-")</f>
        <v>-</v>
      </c>
      <c r="Q454" s="60" t="str">
        <f t="shared" si="68"/>
        <v>-</v>
      </c>
      <c r="R454" s="60" t="str">
        <f t="shared" si="68"/>
        <v>-</v>
      </c>
      <c r="S454" s="61" t="str">
        <f t="shared" si="68"/>
        <v>-</v>
      </c>
      <c r="T454" s="72" t="str">
        <f t="shared" si="67"/>
        <v>-</v>
      </c>
      <c r="U454" s="72" t="str">
        <f t="shared" si="67"/>
        <v>-</v>
      </c>
      <c r="V454" s="72" t="str">
        <f t="shared" si="67"/>
        <v>-</v>
      </c>
      <c r="W454" s="72">
        <f t="shared" si="64"/>
        <v>0</v>
      </c>
      <c r="X454" s="72" t="str">
        <f t="shared" si="69"/>
        <v>-</v>
      </c>
      <c r="Y454" s="72" t="str">
        <f t="shared" si="70"/>
        <v>-</v>
      </c>
      <c r="Z454" s="72" t="str">
        <f t="shared" si="71"/>
        <v>-</v>
      </c>
      <c r="AA454" s="72">
        <f t="shared" si="65"/>
        <v>0</v>
      </c>
      <c r="AB454" s="60" t="str">
        <f>IFERROR(INDEX('Listor_utökad spend'!D:D,MATCH(VALUE('Input-inköpta varor o tjänster'!E463),'Listor_utökad spend'!E:E,0)),0)</f>
        <v>10 Medicinteknik och relaterade förbrukningsvaror</v>
      </c>
      <c r="AC454" s="60" t="str">
        <f>IFERROR(INDEX('Listor_utökad spend'!F:F,MATCH(('Input-inköpta varor o tjänster'!F463),'Listor_utökad spend'!G:G,0)),AB454)</f>
        <v>10.3 Medicinteknik Operation och relaterade förbrukningsvaror</v>
      </c>
      <c r="AD454" s="60" t="str">
        <f>IFERROR(INDEX('Listor_utökad spend'!H:H,MATCH(('Input-inköpta varor o tjänster'!G463),'Listor_utökad spend'!I:I,0)),AC454)</f>
        <v>10.3.1 Miniinvasiv utrustning</v>
      </c>
      <c r="AE454" s="62"/>
      <c r="AF454"/>
    </row>
    <row r="455" spans="1:32" s="63" customFormat="1" ht="15.5" thickTop="1" thickBot="1">
      <c r="A455" t="str">
        <f t="shared" si="66"/>
        <v>InköpAvVarorInköptaprodukterochtjänster-utökadberäkning10.3.2MaterielMTOperation</v>
      </c>
      <c r="B455" t="s">
        <v>12</v>
      </c>
      <c r="C455" t="str">
        <f>'Input-inköpta varor o tjänster'!$J$11</f>
        <v>Inköpta produkter och tjänster - utökad beräkning</v>
      </c>
      <c r="D455" t="str">
        <f>'Input-inköpta varor o tjänster'!J464</f>
        <v>10.3.2 Materiel MT Operation</v>
      </c>
      <c r="E455" t="s">
        <v>516</v>
      </c>
      <c r="F455" s="77">
        <f>'Input-inköpta varor o tjänster'!K464</f>
        <v>0</v>
      </c>
      <c r="G455" s="77">
        <f>'Input-inköpta varor o tjänster'!L464</f>
        <v>0</v>
      </c>
      <c r="H455" s="77">
        <f>'Input-inköpta varor o tjänster'!M464</f>
        <v>0</v>
      </c>
      <c r="I455" s="77">
        <f>'Input-inköpta varor o tjänster'!N464</f>
        <v>0</v>
      </c>
      <c r="J455" s="77" t="str">
        <f>'Input-inköpta varor o tjänster'!O464</f>
        <v>kg CO2e/SEK</v>
      </c>
      <c r="K455" s="77">
        <f>'Input-inköpta varor o tjänster'!P464</f>
        <v>0</v>
      </c>
      <c r="L455" s="77">
        <f>'Input-inköpta varor o tjänster'!Q464</f>
        <v>0</v>
      </c>
      <c r="M455" s="78">
        <f>'Input-inköpta varor o tjänster'!R464</f>
        <v>0.11208060541147292</v>
      </c>
      <c r="N455" s="78" t="str">
        <f>IF(ISNUMBER('Input-inköpta varor o tjänster'!S464),'Input-inköpta varor o tjänster'!S464,"-")</f>
        <v>-</v>
      </c>
      <c r="O455" s="78" t="str">
        <f>IF(ISNUMBER('Input-inköpta varor o tjänster'!T464),'Input-inköpta varor o tjänster'!T464,"-")</f>
        <v>-</v>
      </c>
      <c r="P455" s="78" t="str">
        <f>IF(ISNUMBER('Input-inköpta varor o tjänster'!U464),'Input-inköpta varor o tjänster'!U464,"-")</f>
        <v>-</v>
      </c>
      <c r="Q455" s="60" t="str">
        <f t="shared" si="68"/>
        <v>-</v>
      </c>
      <c r="R455" s="60" t="str">
        <f t="shared" si="68"/>
        <v>-</v>
      </c>
      <c r="S455" s="61" t="str">
        <f t="shared" si="68"/>
        <v>-</v>
      </c>
      <c r="T455" s="72" t="str">
        <f t="shared" si="67"/>
        <v>-</v>
      </c>
      <c r="U455" s="72" t="str">
        <f t="shared" si="67"/>
        <v>-</v>
      </c>
      <c r="V455" s="72" t="str">
        <f t="shared" si="67"/>
        <v>-</v>
      </c>
      <c r="W455" s="72">
        <f t="shared" si="64"/>
        <v>0</v>
      </c>
      <c r="X455" s="72" t="str">
        <f t="shared" si="69"/>
        <v>-</v>
      </c>
      <c r="Y455" s="72" t="str">
        <f t="shared" si="70"/>
        <v>-</v>
      </c>
      <c r="Z455" s="72" t="str">
        <f t="shared" si="71"/>
        <v>-</v>
      </c>
      <c r="AA455" s="72">
        <f t="shared" si="65"/>
        <v>0</v>
      </c>
      <c r="AB455" s="60" t="str">
        <f>IFERROR(INDEX('Listor_utökad spend'!D:D,MATCH(VALUE('Input-inköpta varor o tjänster'!E464),'Listor_utökad spend'!E:E,0)),0)</f>
        <v>10 Medicinteknik och relaterade förbrukningsvaror</v>
      </c>
      <c r="AC455" s="60" t="str">
        <f>IFERROR(INDEX('Listor_utökad spend'!F:F,MATCH(('Input-inköpta varor o tjänster'!F464),'Listor_utökad spend'!G:G,0)),AB455)</f>
        <v>10.3 Medicinteknik Operation och relaterade förbrukningsvaror</v>
      </c>
      <c r="AD455" s="60" t="str">
        <f>IFERROR(INDEX('Listor_utökad spend'!H:H,MATCH(('Input-inköpta varor o tjänster'!G464),'Listor_utökad spend'!I:I,0)),AC455)</f>
        <v>10.3.2 Materiel MT Operation</v>
      </c>
      <c r="AE455" s="62"/>
      <c r="AF455"/>
    </row>
    <row r="456" spans="1:32" s="63" customFormat="1" ht="15.5" thickTop="1" thickBot="1">
      <c r="A456" t="str">
        <f t="shared" si="66"/>
        <v>InköpAvVarorInköptaprodukterochtjänster-utökadberäkning10.3.3Operationsinventarier</v>
      </c>
      <c r="B456" t="s">
        <v>12</v>
      </c>
      <c r="C456" t="str">
        <f>'Input-inköpta varor o tjänster'!$J$11</f>
        <v>Inköpta produkter och tjänster - utökad beräkning</v>
      </c>
      <c r="D456" t="str">
        <f>'Input-inköpta varor o tjänster'!J465</f>
        <v>10.3.3 Operationsinventarier</v>
      </c>
      <c r="E456" t="s">
        <v>516</v>
      </c>
      <c r="F456" s="77">
        <f>'Input-inköpta varor o tjänster'!K465</f>
        <v>0</v>
      </c>
      <c r="G456" s="77">
        <f>'Input-inköpta varor o tjänster'!L465</f>
        <v>0</v>
      </c>
      <c r="H456" s="77">
        <f>'Input-inköpta varor o tjänster'!M465</f>
        <v>0</v>
      </c>
      <c r="I456" s="77">
        <f>'Input-inköpta varor o tjänster'!N465</f>
        <v>0</v>
      </c>
      <c r="J456" s="77" t="str">
        <f>'Input-inköpta varor o tjänster'!O465</f>
        <v>kg CO2e/SEK</v>
      </c>
      <c r="K456" s="77">
        <f>'Input-inköpta varor o tjänster'!P465</f>
        <v>0</v>
      </c>
      <c r="L456" s="77">
        <f>'Input-inköpta varor o tjänster'!Q465</f>
        <v>0</v>
      </c>
      <c r="M456" s="78">
        <f>'Input-inköpta varor o tjänster'!R465</f>
        <v>3.3303270699330902E-2</v>
      </c>
      <c r="N456" s="78" t="str">
        <f>IF(ISNUMBER('Input-inköpta varor o tjänster'!S465),'Input-inköpta varor o tjänster'!S465,"-")</f>
        <v>-</v>
      </c>
      <c r="O456" s="78" t="str">
        <f>IF(ISNUMBER('Input-inköpta varor o tjänster'!T465),'Input-inköpta varor o tjänster'!T465,"-")</f>
        <v>-</v>
      </c>
      <c r="P456" s="78" t="str">
        <f>IF(ISNUMBER('Input-inköpta varor o tjänster'!U465),'Input-inköpta varor o tjänster'!U465,"-")</f>
        <v>-</v>
      </c>
      <c r="Q456" s="60" t="str">
        <f t="shared" si="68"/>
        <v>-</v>
      </c>
      <c r="R456" s="60" t="str">
        <f t="shared" si="68"/>
        <v>-</v>
      </c>
      <c r="S456" s="61" t="str">
        <f t="shared" si="68"/>
        <v>-</v>
      </c>
      <c r="T456" s="72" t="str">
        <f t="shared" si="67"/>
        <v>-</v>
      </c>
      <c r="U456" s="72" t="str">
        <f t="shared" si="67"/>
        <v>-</v>
      </c>
      <c r="V456" s="72" t="str">
        <f t="shared" si="67"/>
        <v>-</v>
      </c>
      <c r="W456" s="72">
        <f t="shared" ref="W456:W519" si="72">F456/10^6</f>
        <v>0</v>
      </c>
      <c r="X456" s="72" t="str">
        <f t="shared" si="69"/>
        <v>-</v>
      </c>
      <c r="Y456" s="72" t="str">
        <f t="shared" si="70"/>
        <v>-</v>
      </c>
      <c r="Z456" s="72" t="str">
        <f t="shared" si="71"/>
        <v>-</v>
      </c>
      <c r="AA456" s="72">
        <f t="shared" ref="AA456:AA467" si="73">IFERROR(SUM(X456:Z456),"-")</f>
        <v>0</v>
      </c>
      <c r="AB456" s="60" t="str">
        <f>IFERROR(INDEX('Listor_utökad spend'!D:D,MATCH(VALUE('Input-inköpta varor o tjänster'!E465),'Listor_utökad spend'!E:E,0)),0)</f>
        <v>10 Medicinteknik och relaterade förbrukningsvaror</v>
      </c>
      <c r="AC456" s="60" t="str">
        <f>IFERROR(INDEX('Listor_utökad spend'!F:F,MATCH(('Input-inköpta varor o tjänster'!F465),'Listor_utökad spend'!G:G,0)),AB456)</f>
        <v>10.3 Medicinteknik Operation och relaterade förbrukningsvaror</v>
      </c>
      <c r="AD456" s="60" t="str">
        <f>IFERROR(INDEX('Listor_utökad spend'!H:H,MATCH(('Input-inköpta varor o tjänster'!G465),'Listor_utökad spend'!I:I,0)),AC456)</f>
        <v>10.3.3 Operationsinventarier</v>
      </c>
      <c r="AE456" s="62"/>
      <c r="AF456"/>
    </row>
    <row r="457" spans="1:32" s="63" customFormat="1" ht="15.5" thickTop="1" thickBot="1">
      <c r="A457" t="str">
        <f t="shared" si="66"/>
        <v>InköpAvVarorInköptaprodukterochtjänster-utökadberäkning10.3.4Operationsrobot</v>
      </c>
      <c r="B457" t="s">
        <v>12</v>
      </c>
      <c r="C457" t="str">
        <f>'Input-inköpta varor o tjänster'!$J$11</f>
        <v>Inköpta produkter och tjänster - utökad beräkning</v>
      </c>
      <c r="D457" t="str">
        <f>'Input-inköpta varor o tjänster'!J466</f>
        <v>10.3.4 Operationsrobot</v>
      </c>
      <c r="E457" t="s">
        <v>516</v>
      </c>
      <c r="F457" s="77">
        <f>'Input-inköpta varor o tjänster'!K466</f>
        <v>0</v>
      </c>
      <c r="G457" s="77">
        <f>'Input-inköpta varor o tjänster'!L466</f>
        <v>0</v>
      </c>
      <c r="H457" s="77">
        <f>'Input-inköpta varor o tjänster'!M466</f>
        <v>0</v>
      </c>
      <c r="I457" s="77">
        <f>'Input-inköpta varor o tjänster'!N466</f>
        <v>0</v>
      </c>
      <c r="J457" s="77" t="str">
        <f>'Input-inköpta varor o tjänster'!O466</f>
        <v>kg CO2e/SEK</v>
      </c>
      <c r="K457" s="77">
        <f>'Input-inköpta varor o tjänster'!P466</f>
        <v>0</v>
      </c>
      <c r="L457" s="77">
        <f>'Input-inköpta varor o tjänster'!Q466</f>
        <v>0</v>
      </c>
      <c r="M457" s="78">
        <f>'Input-inköpta varor o tjänster'!R466</f>
        <v>2.9462008468872706E-2</v>
      </c>
      <c r="N457" s="78" t="str">
        <f>IF(ISNUMBER('Input-inköpta varor o tjänster'!S466),'Input-inköpta varor o tjänster'!S466,"-")</f>
        <v>-</v>
      </c>
      <c r="O457" s="78" t="str">
        <f>IF(ISNUMBER('Input-inköpta varor o tjänster'!T466),'Input-inköpta varor o tjänster'!T466,"-")</f>
        <v>-</v>
      </c>
      <c r="P457" s="78" t="str">
        <f>IF(ISNUMBER('Input-inköpta varor o tjänster'!U466),'Input-inköpta varor o tjänster'!U466,"-")</f>
        <v>-</v>
      </c>
      <c r="Q457" s="60" t="str">
        <f t="shared" si="68"/>
        <v>-</v>
      </c>
      <c r="R457" s="60" t="str">
        <f t="shared" si="68"/>
        <v>-</v>
      </c>
      <c r="S457" s="61" t="str">
        <f t="shared" si="68"/>
        <v>-</v>
      </c>
      <c r="T457" s="72" t="str">
        <f t="shared" si="67"/>
        <v>-</v>
      </c>
      <c r="U457" s="72" t="str">
        <f t="shared" si="67"/>
        <v>-</v>
      </c>
      <c r="V457" s="72" t="str">
        <f t="shared" si="67"/>
        <v>-</v>
      </c>
      <c r="W457" s="72">
        <f t="shared" si="72"/>
        <v>0</v>
      </c>
      <c r="X457" s="72" t="str">
        <f t="shared" si="69"/>
        <v>-</v>
      </c>
      <c r="Y457" s="72" t="str">
        <f t="shared" si="70"/>
        <v>-</v>
      </c>
      <c r="Z457" s="72" t="str">
        <f t="shared" si="71"/>
        <v>-</v>
      </c>
      <c r="AA457" s="72">
        <f t="shared" si="73"/>
        <v>0</v>
      </c>
      <c r="AB457" s="60" t="str">
        <f>IFERROR(INDEX('Listor_utökad spend'!D:D,MATCH(VALUE('Input-inköpta varor o tjänster'!E466),'Listor_utökad spend'!E:E,0)),0)</f>
        <v>10 Medicinteknik och relaterade förbrukningsvaror</v>
      </c>
      <c r="AC457" s="60" t="str">
        <f>IFERROR(INDEX('Listor_utökad spend'!F:F,MATCH(('Input-inköpta varor o tjänster'!F466),'Listor_utökad spend'!G:G,0)),AB457)</f>
        <v>10.3 Medicinteknik Operation och relaterade förbrukningsvaror</v>
      </c>
      <c r="AD457" s="60" t="str">
        <f>IFERROR(INDEX('Listor_utökad spend'!H:H,MATCH(('Input-inköpta varor o tjänster'!G466),'Listor_utökad spend'!I:I,0)),AC457)</f>
        <v>10.3.4 Operationsrobot</v>
      </c>
      <c r="AE457" s="62"/>
      <c r="AF457"/>
    </row>
    <row r="458" spans="1:32" s="63" customFormat="1" ht="15.5" thickTop="1" thickBot="1">
      <c r="A458" t="str">
        <f t="shared" si="66"/>
        <v>InköpAvVarorInköptaprodukterochtjänster-utökadberäkning10.3.5Operationsinstrument</v>
      </c>
      <c r="B458" t="s">
        <v>12</v>
      </c>
      <c r="C458" t="str">
        <f>'Input-inköpta varor o tjänster'!$J$11</f>
        <v>Inköpta produkter och tjänster - utökad beräkning</v>
      </c>
      <c r="D458" t="str">
        <f>'Input-inköpta varor o tjänster'!J467</f>
        <v>10.3.5 Operationsinstrument</v>
      </c>
      <c r="E458" t="s">
        <v>516</v>
      </c>
      <c r="F458" s="77">
        <f>'Input-inköpta varor o tjänster'!K467</f>
        <v>0</v>
      </c>
      <c r="G458" s="77">
        <f>'Input-inköpta varor o tjänster'!L467</f>
        <v>0</v>
      </c>
      <c r="H458" s="77">
        <f>'Input-inköpta varor o tjänster'!M467</f>
        <v>0</v>
      </c>
      <c r="I458" s="77">
        <f>'Input-inköpta varor o tjänster'!N467</f>
        <v>0</v>
      </c>
      <c r="J458" s="77" t="str">
        <f>'Input-inköpta varor o tjänster'!O467</f>
        <v>kg CO2e/SEK</v>
      </c>
      <c r="K458" s="77">
        <f>'Input-inköpta varor o tjänster'!P467</f>
        <v>0</v>
      </c>
      <c r="L458" s="77">
        <f>'Input-inköpta varor o tjänster'!Q467</f>
        <v>0</v>
      </c>
      <c r="M458" s="78">
        <f>'Input-inköpta varor o tjänster'!R467</f>
        <v>6.3879532474494655E-2</v>
      </c>
      <c r="N458" s="78" t="str">
        <f>IF(ISNUMBER('Input-inköpta varor o tjänster'!S467),'Input-inköpta varor o tjänster'!S467,"-")</f>
        <v>-</v>
      </c>
      <c r="O458" s="78" t="str">
        <f>IF(ISNUMBER('Input-inköpta varor o tjänster'!T467),'Input-inköpta varor o tjänster'!T467,"-")</f>
        <v>-</v>
      </c>
      <c r="P458" s="78" t="str">
        <f>IF(ISNUMBER('Input-inköpta varor o tjänster'!U467),'Input-inköpta varor o tjänster'!U467,"-")</f>
        <v>-</v>
      </c>
      <c r="Q458" s="60" t="str">
        <f t="shared" si="68"/>
        <v>-</v>
      </c>
      <c r="R458" s="60" t="str">
        <f t="shared" si="68"/>
        <v>-</v>
      </c>
      <c r="S458" s="61" t="str">
        <f t="shared" si="68"/>
        <v>-</v>
      </c>
      <c r="T458" s="72" t="str">
        <f t="shared" si="67"/>
        <v>-</v>
      </c>
      <c r="U458" s="72" t="str">
        <f t="shared" si="67"/>
        <v>-</v>
      </c>
      <c r="V458" s="72" t="str">
        <f t="shared" si="67"/>
        <v>-</v>
      </c>
      <c r="W458" s="72">
        <f t="shared" si="72"/>
        <v>0</v>
      </c>
      <c r="X458" s="72" t="str">
        <f t="shared" si="69"/>
        <v>-</v>
      </c>
      <c r="Y458" s="72" t="str">
        <f t="shared" si="70"/>
        <v>-</v>
      </c>
      <c r="Z458" s="72" t="str">
        <f t="shared" si="71"/>
        <v>-</v>
      </c>
      <c r="AA458" s="72">
        <f t="shared" si="73"/>
        <v>0</v>
      </c>
      <c r="AB458" s="60" t="str">
        <f>IFERROR(INDEX('Listor_utökad spend'!D:D,MATCH(VALUE('Input-inköpta varor o tjänster'!E467),'Listor_utökad spend'!E:E,0)),0)</f>
        <v>10 Medicinteknik och relaterade förbrukningsvaror</v>
      </c>
      <c r="AC458" s="60" t="str">
        <f>IFERROR(INDEX('Listor_utökad spend'!F:F,MATCH(('Input-inköpta varor o tjänster'!F467),'Listor_utökad spend'!G:G,0)),AB458)</f>
        <v>10.3 Medicinteknik Operation och relaterade förbrukningsvaror</v>
      </c>
      <c r="AD458" s="60" t="str">
        <f>IFERROR(INDEX('Listor_utökad spend'!H:H,MATCH(('Input-inköpta varor o tjänster'!G467),'Listor_utökad spend'!I:I,0)),AC458)</f>
        <v>10.3.5 Operationsinstrument</v>
      </c>
      <c r="AE458" s="62"/>
      <c r="AF458"/>
    </row>
    <row r="459" spans="1:32" s="63" customFormat="1" ht="15.5" thickTop="1" thickBot="1">
      <c r="A459" t="str">
        <f t="shared" si="66"/>
        <v>InköpAvVarorInköptaprodukterochtjänster-utökadberäkning10.3.6Implantat</v>
      </c>
      <c r="B459" t="s">
        <v>12</v>
      </c>
      <c r="C459" t="str">
        <f>'Input-inköpta varor o tjänster'!$J$11</f>
        <v>Inköpta produkter och tjänster - utökad beräkning</v>
      </c>
      <c r="D459" t="str">
        <f>'Input-inköpta varor o tjänster'!J468</f>
        <v>10.3.6 Implantat</v>
      </c>
      <c r="E459" t="s">
        <v>516</v>
      </c>
      <c r="F459" s="77">
        <f>'Input-inköpta varor o tjänster'!K468</f>
        <v>0</v>
      </c>
      <c r="G459" s="77">
        <f>'Input-inköpta varor o tjänster'!L468</f>
        <v>0</v>
      </c>
      <c r="H459" s="77">
        <f>'Input-inköpta varor o tjänster'!M468</f>
        <v>0</v>
      </c>
      <c r="I459" s="77">
        <f>'Input-inköpta varor o tjänster'!N468</f>
        <v>0</v>
      </c>
      <c r="J459" s="77" t="str">
        <f>'Input-inköpta varor o tjänster'!O468</f>
        <v>kg CO2e/SEK</v>
      </c>
      <c r="K459" s="77">
        <f>'Input-inköpta varor o tjänster'!P468</f>
        <v>0</v>
      </c>
      <c r="L459" s="77">
        <f>'Input-inköpta varor o tjänster'!Q468</f>
        <v>0</v>
      </c>
      <c r="M459" s="78">
        <f>'Input-inköpta varor o tjänster'!R468</f>
        <v>7.861884853043534E-2</v>
      </c>
      <c r="N459" s="78" t="str">
        <f>IF(ISNUMBER('Input-inköpta varor o tjänster'!S468),'Input-inköpta varor o tjänster'!S468,"-")</f>
        <v>-</v>
      </c>
      <c r="O459" s="78" t="str">
        <f>IF(ISNUMBER('Input-inköpta varor o tjänster'!T468),'Input-inköpta varor o tjänster'!T468,"-")</f>
        <v>-</v>
      </c>
      <c r="P459" s="78" t="str">
        <f>IF(ISNUMBER('Input-inköpta varor o tjänster'!U468),'Input-inköpta varor o tjänster'!U468,"-")</f>
        <v>-</v>
      </c>
      <c r="Q459" s="60" t="str">
        <f t="shared" si="68"/>
        <v>-</v>
      </c>
      <c r="R459" s="60" t="str">
        <f t="shared" si="68"/>
        <v>-</v>
      </c>
      <c r="S459" s="61" t="str">
        <f t="shared" si="68"/>
        <v>-</v>
      </c>
      <c r="T459" s="72" t="str">
        <f t="shared" si="67"/>
        <v>-</v>
      </c>
      <c r="U459" s="72" t="str">
        <f t="shared" si="67"/>
        <v>-</v>
      </c>
      <c r="V459" s="72" t="str">
        <f t="shared" si="67"/>
        <v>-</v>
      </c>
      <c r="W459" s="72">
        <f t="shared" si="72"/>
        <v>0</v>
      </c>
      <c r="X459" s="72" t="str">
        <f t="shared" si="69"/>
        <v>-</v>
      </c>
      <c r="Y459" s="72" t="str">
        <f t="shared" si="70"/>
        <v>-</v>
      </c>
      <c r="Z459" s="72" t="str">
        <f t="shared" si="71"/>
        <v>-</v>
      </c>
      <c r="AA459" s="72">
        <f t="shared" si="73"/>
        <v>0</v>
      </c>
      <c r="AB459" s="60" t="str">
        <f>IFERROR(INDEX('Listor_utökad spend'!D:D,MATCH(VALUE('Input-inköpta varor o tjänster'!E468),'Listor_utökad spend'!E:E,0)),0)</f>
        <v>10 Medicinteknik och relaterade förbrukningsvaror</v>
      </c>
      <c r="AC459" s="60" t="str">
        <f>IFERROR(INDEX('Listor_utökad spend'!F:F,MATCH(('Input-inköpta varor o tjänster'!F468),'Listor_utökad spend'!G:G,0)),AB459)</f>
        <v>10.3 Medicinteknik Operation och relaterade förbrukningsvaror</v>
      </c>
      <c r="AD459" s="60" t="str">
        <f>IFERROR(INDEX('Listor_utökad spend'!H:H,MATCH(('Input-inköpta varor o tjänster'!G468),'Listor_utökad spend'!I:I,0)),AC459)</f>
        <v>10.3.6 Implantat</v>
      </c>
      <c r="AE459" s="62"/>
      <c r="AF459"/>
    </row>
    <row r="460" spans="1:32" s="63" customFormat="1" ht="15.5" thickTop="1" thickBot="1">
      <c r="A460" t="str">
        <f t="shared" si="66"/>
        <v>InköpAvVarorInköptaprodukterochtjänster-utökadberäkning10.3.7Steriliseringsinventarier</v>
      </c>
      <c r="B460" t="s">
        <v>12</v>
      </c>
      <c r="C460" t="str">
        <f>'Input-inköpta varor o tjänster'!$J$11</f>
        <v>Inköpta produkter och tjänster - utökad beräkning</v>
      </c>
      <c r="D460" t="str">
        <f>'Input-inköpta varor o tjänster'!J469</f>
        <v>10.3.7 Steriliseringsinventarier</v>
      </c>
      <c r="E460" t="s">
        <v>516</v>
      </c>
      <c r="F460" s="77">
        <f>'Input-inköpta varor o tjänster'!K469</f>
        <v>0</v>
      </c>
      <c r="G460" s="77">
        <f>'Input-inköpta varor o tjänster'!L469</f>
        <v>0</v>
      </c>
      <c r="H460" s="77">
        <f>'Input-inköpta varor o tjänster'!M469</f>
        <v>0</v>
      </c>
      <c r="I460" s="77">
        <f>'Input-inköpta varor o tjänster'!N469</f>
        <v>0</v>
      </c>
      <c r="J460" s="77" t="str">
        <f>'Input-inköpta varor o tjänster'!O469</f>
        <v>kg CO2e/SEK</v>
      </c>
      <c r="K460" s="77">
        <f>'Input-inköpta varor o tjänster'!P469</f>
        <v>0</v>
      </c>
      <c r="L460" s="77">
        <f>'Input-inköpta varor o tjänster'!Q469</f>
        <v>0</v>
      </c>
      <c r="M460" s="78">
        <f>'Input-inköpta varor o tjänster'!R469</f>
        <v>4.6670770471683679E-2</v>
      </c>
      <c r="N460" s="78" t="str">
        <f>IF(ISNUMBER('Input-inköpta varor o tjänster'!S469),'Input-inköpta varor o tjänster'!S469,"-")</f>
        <v>-</v>
      </c>
      <c r="O460" s="78" t="str">
        <f>IF(ISNUMBER('Input-inköpta varor o tjänster'!T469),'Input-inköpta varor o tjänster'!T469,"-")</f>
        <v>-</v>
      </c>
      <c r="P460" s="78" t="str">
        <f>IF(ISNUMBER('Input-inköpta varor o tjänster'!U469),'Input-inköpta varor o tjänster'!U469,"-")</f>
        <v>-</v>
      </c>
      <c r="Q460" s="60" t="str">
        <f t="shared" si="68"/>
        <v>-</v>
      </c>
      <c r="R460" s="60" t="str">
        <f t="shared" si="68"/>
        <v>-</v>
      </c>
      <c r="S460" s="61" t="str">
        <f t="shared" si="68"/>
        <v>-</v>
      </c>
      <c r="T460" s="72" t="str">
        <f t="shared" si="67"/>
        <v>-</v>
      </c>
      <c r="U460" s="72" t="str">
        <f t="shared" si="67"/>
        <v>-</v>
      </c>
      <c r="V460" s="72" t="str">
        <f t="shared" si="67"/>
        <v>-</v>
      </c>
      <c r="W460" s="72">
        <f t="shared" si="72"/>
        <v>0</v>
      </c>
      <c r="X460" s="72" t="str">
        <f t="shared" si="69"/>
        <v>-</v>
      </c>
      <c r="Y460" s="72" t="str">
        <f t="shared" si="70"/>
        <v>-</v>
      </c>
      <c r="Z460" s="72" t="str">
        <f t="shared" si="71"/>
        <v>-</v>
      </c>
      <c r="AA460" s="72">
        <f t="shared" si="73"/>
        <v>0</v>
      </c>
      <c r="AB460" s="60" t="str">
        <f>IFERROR(INDEX('Listor_utökad spend'!D:D,MATCH(VALUE('Input-inköpta varor o tjänster'!E469),'Listor_utökad spend'!E:E,0)),0)</f>
        <v>10 Medicinteknik och relaterade förbrukningsvaror</v>
      </c>
      <c r="AC460" s="60" t="str">
        <f>IFERROR(INDEX('Listor_utökad spend'!F:F,MATCH(('Input-inköpta varor o tjänster'!F469),'Listor_utökad spend'!G:G,0)),AB460)</f>
        <v>10.3 Medicinteknik Operation och relaterade förbrukningsvaror</v>
      </c>
      <c r="AD460" s="60" t="str">
        <f>IFERROR(INDEX('Listor_utökad spend'!H:H,MATCH(('Input-inköpta varor o tjänster'!G469),'Listor_utökad spend'!I:I,0)),AC460)</f>
        <v>10.3.7 Steriliseringsinventarier</v>
      </c>
      <c r="AE460" s="62"/>
      <c r="AF460"/>
    </row>
    <row r="461" spans="1:32" s="63" customFormat="1" ht="15.5" thickTop="1" thickBot="1">
      <c r="A461" t="str">
        <f t="shared" si="66"/>
        <v>InköpAvVarorInköptaprodukterochtjänster-utökadberäkning10.4MedicinteknikTerapiochdiagnostikochrelateradeförbrukningsvaror</v>
      </c>
      <c r="B461" t="s">
        <v>12</v>
      </c>
      <c r="C461" t="str">
        <f>'Input-inköpta varor o tjänster'!$J$11</f>
        <v>Inköpta produkter och tjänster - utökad beräkning</v>
      </c>
      <c r="D461" t="str">
        <f>'Input-inköpta varor o tjänster'!J470</f>
        <v>10.4 Medicinteknik Terapi och diagnostik och relaterade förbrukningsvaror</v>
      </c>
      <c r="E461" t="s">
        <v>516</v>
      </c>
      <c r="F461" s="77">
        <f>'Input-inköpta varor o tjänster'!K470</f>
        <v>0</v>
      </c>
      <c r="G461" s="77">
        <f>'Input-inköpta varor o tjänster'!L470</f>
        <v>0</v>
      </c>
      <c r="H461" s="77">
        <f>'Input-inköpta varor o tjänster'!M470</f>
        <v>0</v>
      </c>
      <c r="I461" s="77">
        <f>'Input-inköpta varor o tjänster'!N470</f>
        <v>0</v>
      </c>
      <c r="J461" s="77" t="str">
        <f>'Input-inköpta varor o tjänster'!O470</f>
        <v>kg CO2e/SEK</v>
      </c>
      <c r="K461" s="77">
        <f>'Input-inköpta varor o tjänster'!P470</f>
        <v>0</v>
      </c>
      <c r="L461" s="77">
        <f>'Input-inköpta varor o tjänster'!Q470</f>
        <v>0</v>
      </c>
      <c r="M461" s="78">
        <f>'Input-inköpta varor o tjänster'!R470</f>
        <v>2.8578312142797609E-2</v>
      </c>
      <c r="N461" s="78" t="str">
        <f>IF(ISNUMBER('Input-inköpta varor o tjänster'!S470),'Input-inköpta varor o tjänster'!S470,"-")</f>
        <v>-</v>
      </c>
      <c r="O461" s="78" t="str">
        <f>IF(ISNUMBER('Input-inköpta varor o tjänster'!T470),'Input-inköpta varor o tjänster'!T470,"-")</f>
        <v>-</v>
      </c>
      <c r="P461" s="78" t="str">
        <f>IF(ISNUMBER('Input-inköpta varor o tjänster'!U470),'Input-inköpta varor o tjänster'!U470,"-")</f>
        <v>-</v>
      </c>
      <c r="Q461" s="60" t="str">
        <f t="shared" si="68"/>
        <v>-</v>
      </c>
      <c r="R461" s="60" t="str">
        <f t="shared" si="68"/>
        <v>-</v>
      </c>
      <c r="S461" s="61" t="str">
        <f t="shared" si="68"/>
        <v>-</v>
      </c>
      <c r="T461" s="72" t="str">
        <f t="shared" si="67"/>
        <v>-</v>
      </c>
      <c r="U461" s="72" t="str">
        <f t="shared" si="67"/>
        <v>-</v>
      </c>
      <c r="V461" s="72" t="str">
        <f t="shared" si="67"/>
        <v>-</v>
      </c>
      <c r="W461" s="72">
        <f t="shared" si="72"/>
        <v>0</v>
      </c>
      <c r="X461" s="72" t="str">
        <f t="shared" si="69"/>
        <v>-</v>
      </c>
      <c r="Y461" s="72" t="str">
        <f t="shared" si="70"/>
        <v>-</v>
      </c>
      <c r="Z461" s="72" t="str">
        <f t="shared" si="71"/>
        <v>-</v>
      </c>
      <c r="AA461" s="72">
        <f t="shared" si="73"/>
        <v>0</v>
      </c>
      <c r="AB461" s="60" t="str">
        <f>IFERROR(INDEX('Listor_utökad spend'!D:D,MATCH(VALUE('Input-inköpta varor o tjänster'!E470),'Listor_utökad spend'!E:E,0)),0)</f>
        <v>10 Medicinteknik och relaterade förbrukningsvaror</v>
      </c>
      <c r="AC461" s="60" t="str">
        <f>IFERROR(INDEX('Listor_utökad spend'!F:F,MATCH(('Input-inköpta varor o tjänster'!F470),'Listor_utökad spend'!G:G,0)),AB461)</f>
        <v>10.4 Medicinteknik Terapi och diagnostik och relaterade förbrukningsvaror</v>
      </c>
      <c r="AD461" s="60" t="str">
        <f>IFERROR(INDEX('Listor_utökad spend'!H:H,MATCH(('Input-inköpta varor o tjänster'!G470),'Listor_utökad spend'!I:I,0)),AC461)</f>
        <v>10.4 Medicinteknik Terapi och diagnostik och relaterade förbrukningsvaror</v>
      </c>
      <c r="AE461" s="62"/>
      <c r="AF461"/>
    </row>
    <row r="462" spans="1:32" s="63" customFormat="1" ht="15.5" thickTop="1" thickBot="1">
      <c r="A462" t="str">
        <f t="shared" si="66"/>
        <v>InköpAvVarorInköptaprodukterochtjänster-utökadberäkning10.4.1Generelldiagnostik</v>
      </c>
      <c r="B462" t="s">
        <v>12</v>
      </c>
      <c r="C462" t="str">
        <f>'Input-inköpta varor o tjänster'!$J$11</f>
        <v>Inköpta produkter och tjänster - utökad beräkning</v>
      </c>
      <c r="D462" t="str">
        <f>'Input-inköpta varor o tjänster'!J471</f>
        <v>10.4.1 Generell diagnostik</v>
      </c>
      <c r="E462" t="s">
        <v>516</v>
      </c>
      <c r="F462" s="77">
        <f>'Input-inköpta varor o tjänster'!K471</f>
        <v>0</v>
      </c>
      <c r="G462" s="77">
        <f>'Input-inköpta varor o tjänster'!L471</f>
        <v>0</v>
      </c>
      <c r="H462" s="77">
        <f>'Input-inköpta varor o tjänster'!M471</f>
        <v>0</v>
      </c>
      <c r="I462" s="77">
        <f>'Input-inköpta varor o tjänster'!N471</f>
        <v>0</v>
      </c>
      <c r="J462" s="77" t="str">
        <f>'Input-inköpta varor o tjänster'!O471</f>
        <v>kg CO2e/SEK</v>
      </c>
      <c r="K462" s="77">
        <f>'Input-inköpta varor o tjänster'!P471</f>
        <v>0</v>
      </c>
      <c r="L462" s="77">
        <f>'Input-inköpta varor o tjänster'!Q471</f>
        <v>0</v>
      </c>
      <c r="M462" s="78">
        <f>'Input-inköpta varor o tjänster'!R471</f>
        <v>4.1878355732969323E-2</v>
      </c>
      <c r="N462" s="78" t="str">
        <f>IF(ISNUMBER('Input-inköpta varor o tjänster'!S471),'Input-inköpta varor o tjänster'!S471,"-")</f>
        <v>-</v>
      </c>
      <c r="O462" s="78" t="str">
        <f>IF(ISNUMBER('Input-inköpta varor o tjänster'!T471),'Input-inköpta varor o tjänster'!T471,"-")</f>
        <v>-</v>
      </c>
      <c r="P462" s="78" t="str">
        <f>IF(ISNUMBER('Input-inköpta varor o tjänster'!U471),'Input-inköpta varor o tjänster'!U471,"-")</f>
        <v>-</v>
      </c>
      <c r="Q462" s="60" t="str">
        <f t="shared" si="68"/>
        <v>-</v>
      </c>
      <c r="R462" s="60" t="str">
        <f t="shared" si="68"/>
        <v>-</v>
      </c>
      <c r="S462" s="61" t="str">
        <f t="shared" si="68"/>
        <v>-</v>
      </c>
      <c r="T462" s="72" t="str">
        <f t="shared" si="67"/>
        <v>-</v>
      </c>
      <c r="U462" s="72" t="str">
        <f t="shared" si="67"/>
        <v>-</v>
      </c>
      <c r="V462" s="72" t="str">
        <f t="shared" si="67"/>
        <v>-</v>
      </c>
      <c r="W462" s="72">
        <f t="shared" si="72"/>
        <v>0</v>
      </c>
      <c r="X462" s="72" t="str">
        <f t="shared" si="69"/>
        <v>-</v>
      </c>
      <c r="Y462" s="72" t="str">
        <f t="shared" si="70"/>
        <v>-</v>
      </c>
      <c r="Z462" s="72" t="str">
        <f t="shared" si="71"/>
        <v>-</v>
      </c>
      <c r="AA462" s="72">
        <f t="shared" si="73"/>
        <v>0</v>
      </c>
      <c r="AB462" s="60" t="str">
        <f>IFERROR(INDEX('Listor_utökad spend'!D:D,MATCH(VALUE('Input-inköpta varor o tjänster'!E471),'Listor_utökad spend'!E:E,0)),0)</f>
        <v>10 Medicinteknik och relaterade förbrukningsvaror</v>
      </c>
      <c r="AC462" s="60" t="str">
        <f>IFERROR(INDEX('Listor_utökad spend'!F:F,MATCH(('Input-inköpta varor o tjänster'!F471),'Listor_utökad spend'!G:G,0)),AB462)</f>
        <v>10.4 Medicinteknik Terapi och diagnostik och relaterade förbrukningsvaror</v>
      </c>
      <c r="AD462" s="60" t="str">
        <f>IFERROR(INDEX('Listor_utökad spend'!H:H,MATCH(('Input-inköpta varor o tjänster'!G471),'Listor_utökad spend'!I:I,0)),AC462)</f>
        <v>10.4 Medicinteknik Terapi och diagnostik och relaterade förbrukningsvaror</v>
      </c>
      <c r="AE462" s="62"/>
      <c r="AF462"/>
    </row>
    <row r="463" spans="1:32" s="63" customFormat="1" ht="15.5" thickTop="1" thickBot="1">
      <c r="A463" t="str">
        <f t="shared" si="66"/>
        <v>InköpAvVarorInköptaprodukterochtjänster-utökadberäkning10.4.2Kliniskfysiologi</v>
      </c>
      <c r="B463" t="s">
        <v>12</v>
      </c>
      <c r="C463" t="str">
        <f>'Input-inköpta varor o tjänster'!$J$11</f>
        <v>Inköpta produkter och tjänster - utökad beräkning</v>
      </c>
      <c r="D463" t="str">
        <f>'Input-inköpta varor o tjänster'!J472</f>
        <v>10.4.2 Klinisk fysiologi</v>
      </c>
      <c r="E463" t="s">
        <v>516</v>
      </c>
      <c r="F463" s="77">
        <f>'Input-inköpta varor o tjänster'!K472</f>
        <v>0</v>
      </c>
      <c r="G463" s="77">
        <f>'Input-inköpta varor o tjänster'!L472</f>
        <v>0</v>
      </c>
      <c r="H463" s="77">
        <f>'Input-inköpta varor o tjänster'!M472</f>
        <v>0</v>
      </c>
      <c r="I463" s="77">
        <f>'Input-inköpta varor o tjänster'!N472</f>
        <v>0</v>
      </c>
      <c r="J463" s="77" t="str">
        <f>'Input-inköpta varor o tjänster'!O472</f>
        <v>kg CO2e/SEK</v>
      </c>
      <c r="K463" s="77">
        <f>'Input-inköpta varor o tjänster'!P472</f>
        <v>0</v>
      </c>
      <c r="L463" s="77">
        <f>'Input-inköpta varor o tjänster'!Q472</f>
        <v>0</v>
      </c>
      <c r="M463" s="78">
        <f>'Input-inköpta varor o tjänster'!R472</f>
        <v>2.9462008468872706E-2</v>
      </c>
      <c r="N463" s="78" t="str">
        <f>IF(ISNUMBER('Input-inköpta varor o tjänster'!S472),'Input-inköpta varor o tjänster'!S472,"-")</f>
        <v>-</v>
      </c>
      <c r="O463" s="78" t="str">
        <f>IF(ISNUMBER('Input-inköpta varor o tjänster'!T472),'Input-inköpta varor o tjänster'!T472,"-")</f>
        <v>-</v>
      </c>
      <c r="P463" s="78" t="str">
        <f>IF(ISNUMBER('Input-inköpta varor o tjänster'!U472),'Input-inköpta varor o tjänster'!U472,"-")</f>
        <v>-</v>
      </c>
      <c r="Q463" s="60" t="str">
        <f t="shared" si="68"/>
        <v>-</v>
      </c>
      <c r="R463" s="60" t="str">
        <f t="shared" si="68"/>
        <v>-</v>
      </c>
      <c r="S463" s="61" t="str">
        <f t="shared" si="68"/>
        <v>-</v>
      </c>
      <c r="T463" s="72" t="str">
        <f t="shared" si="67"/>
        <v>-</v>
      </c>
      <c r="U463" s="72" t="str">
        <f t="shared" si="67"/>
        <v>-</v>
      </c>
      <c r="V463" s="72" t="str">
        <f t="shared" si="67"/>
        <v>-</v>
      </c>
      <c r="W463" s="72">
        <f t="shared" si="72"/>
        <v>0</v>
      </c>
      <c r="X463" s="72" t="str">
        <f t="shared" si="69"/>
        <v>-</v>
      </c>
      <c r="Y463" s="72" t="str">
        <f t="shared" si="70"/>
        <v>-</v>
      </c>
      <c r="Z463" s="72" t="str">
        <f t="shared" si="71"/>
        <v>-</v>
      </c>
      <c r="AA463" s="72">
        <f t="shared" si="73"/>
        <v>0</v>
      </c>
      <c r="AB463" s="60" t="str">
        <f>IFERROR(INDEX('Listor_utökad spend'!D:D,MATCH(VALUE('Input-inköpta varor o tjänster'!E472),'Listor_utökad spend'!E:E,0)),0)</f>
        <v>10 Medicinteknik och relaterade förbrukningsvaror</v>
      </c>
      <c r="AC463" s="60" t="str">
        <f>IFERROR(INDEX('Listor_utökad spend'!F:F,MATCH(('Input-inköpta varor o tjänster'!F472),'Listor_utökad spend'!G:G,0)),AB463)</f>
        <v>10.4 Medicinteknik Terapi och diagnostik och relaterade förbrukningsvaror</v>
      </c>
      <c r="AD463" s="60" t="str">
        <f>IFERROR(INDEX('Listor_utökad spend'!H:H,MATCH(('Input-inköpta varor o tjänster'!G472),'Listor_utökad spend'!I:I,0)),AC463)</f>
        <v>10.4.1 Generell diagnostik</v>
      </c>
      <c r="AE463" s="62"/>
      <c r="AF463"/>
    </row>
    <row r="464" spans="1:32" s="63" customFormat="1" ht="15.5" thickTop="1" thickBot="1">
      <c r="A464" t="str">
        <f t="shared" si="66"/>
        <v>InköpAvVarorInköptaprodukterochtjänster-utökadberäkning10.4.3Laboratoriemedicin</v>
      </c>
      <c r="B464" t="s">
        <v>12</v>
      </c>
      <c r="C464" t="str">
        <f>'Input-inköpta varor o tjänster'!$J$11</f>
        <v>Inköpta produkter och tjänster - utökad beräkning</v>
      </c>
      <c r="D464" t="str">
        <f>'Input-inköpta varor o tjänster'!J473</f>
        <v>10.4.3 Laboratoriemedicin</v>
      </c>
      <c r="E464" t="s">
        <v>516</v>
      </c>
      <c r="F464" s="77">
        <f>'Input-inköpta varor o tjänster'!K473</f>
        <v>0</v>
      </c>
      <c r="G464" s="77">
        <f>'Input-inköpta varor o tjänster'!L473</f>
        <v>0</v>
      </c>
      <c r="H464" s="77">
        <f>'Input-inköpta varor o tjänster'!M473</f>
        <v>0</v>
      </c>
      <c r="I464" s="77">
        <f>'Input-inköpta varor o tjänster'!N473</f>
        <v>0</v>
      </c>
      <c r="J464" s="77" t="str">
        <f>'Input-inköpta varor o tjänster'!O473</f>
        <v>kg CO2e/SEK</v>
      </c>
      <c r="K464" s="77">
        <f>'Input-inköpta varor o tjänster'!P473</f>
        <v>0</v>
      </c>
      <c r="L464" s="77">
        <f>'Input-inköpta varor o tjänster'!Q473</f>
        <v>0</v>
      </c>
      <c r="M464" s="78">
        <f>'Input-inköpta varor o tjänster'!R473</f>
        <v>3.11451274179106E-2</v>
      </c>
      <c r="N464" s="78" t="str">
        <f>IF(ISNUMBER('Input-inköpta varor o tjänster'!S473),'Input-inköpta varor o tjänster'!S473,"-")</f>
        <v>-</v>
      </c>
      <c r="O464" s="78" t="str">
        <f>IF(ISNUMBER('Input-inköpta varor o tjänster'!T473),'Input-inköpta varor o tjänster'!T473,"-")</f>
        <v>-</v>
      </c>
      <c r="P464" s="78" t="str">
        <f>IF(ISNUMBER('Input-inköpta varor o tjänster'!U473),'Input-inköpta varor o tjänster'!U473,"-")</f>
        <v>-</v>
      </c>
      <c r="Q464" s="60" t="str">
        <f t="shared" si="68"/>
        <v>-</v>
      </c>
      <c r="R464" s="60" t="str">
        <f t="shared" si="68"/>
        <v>-</v>
      </c>
      <c r="S464" s="61" t="str">
        <f t="shared" si="68"/>
        <v>-</v>
      </c>
      <c r="T464" s="72" t="str">
        <f t="shared" si="67"/>
        <v>-</v>
      </c>
      <c r="U464" s="72" t="str">
        <f t="shared" si="67"/>
        <v>-</v>
      </c>
      <c r="V464" s="72" t="str">
        <f t="shared" si="67"/>
        <v>-</v>
      </c>
      <c r="W464" s="72">
        <f t="shared" si="72"/>
        <v>0</v>
      </c>
      <c r="X464" s="72" t="str">
        <f t="shared" si="69"/>
        <v>-</v>
      </c>
      <c r="Y464" s="72" t="str">
        <f t="shared" si="70"/>
        <v>-</v>
      </c>
      <c r="Z464" s="72" t="str">
        <f t="shared" si="71"/>
        <v>-</v>
      </c>
      <c r="AA464" s="72">
        <f t="shared" si="73"/>
        <v>0</v>
      </c>
      <c r="AB464" s="60" t="str">
        <f>IFERROR(INDEX('Listor_utökad spend'!D:D,MATCH(VALUE('Input-inköpta varor o tjänster'!E473),'Listor_utökad spend'!E:E,0)),0)</f>
        <v>10 Medicinteknik och relaterade förbrukningsvaror</v>
      </c>
      <c r="AC464" s="60" t="str">
        <f>IFERROR(INDEX('Listor_utökad spend'!F:F,MATCH(('Input-inköpta varor o tjänster'!F473),'Listor_utökad spend'!G:G,0)),AB464)</f>
        <v>10.4 Medicinteknik Terapi och diagnostik och relaterade förbrukningsvaror</v>
      </c>
      <c r="AD464" s="60" t="str">
        <f>IFERROR(INDEX('Listor_utökad spend'!H:H,MATCH(('Input-inköpta varor o tjänster'!G473),'Listor_utökad spend'!I:I,0)),AC464)</f>
        <v>10.4.2 Klinisk fysiologi</v>
      </c>
      <c r="AE464" s="62"/>
      <c r="AF464"/>
    </row>
    <row r="465" spans="1:31" ht="15" thickTop="1">
      <c r="A465" t="str">
        <f t="shared" si="66"/>
        <v>InköpAvVarorInköptaprodukterochtjänster-utökadberäkning10.4.4MaterielMTTerapiochDiagnostik</v>
      </c>
      <c r="B465" t="s">
        <v>12</v>
      </c>
      <c r="C465" t="str">
        <f>'Input-inköpta varor o tjänster'!$J$11</f>
        <v>Inköpta produkter och tjänster - utökad beräkning</v>
      </c>
      <c r="D465" t="str">
        <f>'Input-inköpta varor o tjänster'!J474</f>
        <v>10.4.4 Materiel MT Terapi och Diagnostik</v>
      </c>
      <c r="E465" t="s">
        <v>516</v>
      </c>
      <c r="F465" s="77">
        <f>'Input-inköpta varor o tjänster'!K474</f>
        <v>0</v>
      </c>
      <c r="G465" s="77">
        <f>'Input-inköpta varor o tjänster'!L474</f>
        <v>0</v>
      </c>
      <c r="H465" s="77">
        <f>'Input-inköpta varor o tjänster'!M474</f>
        <v>0</v>
      </c>
      <c r="I465" s="77">
        <f>'Input-inköpta varor o tjänster'!N474</f>
        <v>0</v>
      </c>
      <c r="J465" s="77" t="str">
        <f>'Input-inköpta varor o tjänster'!O474</f>
        <v>kg CO2e/SEK</v>
      </c>
      <c r="K465" s="77">
        <f>'Input-inköpta varor o tjänster'!P474</f>
        <v>0</v>
      </c>
      <c r="L465" s="77">
        <f>'Input-inköpta varor o tjänster'!Q474</f>
        <v>0</v>
      </c>
      <c r="M465" s="78">
        <f>'Input-inköpta varor o tjänster'!R474</f>
        <v>2.9462008468872706E-2</v>
      </c>
      <c r="N465" s="78" t="str">
        <f>IF(ISNUMBER('Input-inköpta varor o tjänster'!S474),'Input-inköpta varor o tjänster'!S474,"-")</f>
        <v>-</v>
      </c>
      <c r="O465" s="78" t="str">
        <f>IF(ISNUMBER('Input-inköpta varor o tjänster'!T474),'Input-inköpta varor o tjänster'!T474,"-")</f>
        <v>-</v>
      </c>
      <c r="P465" s="78" t="str">
        <f>IF(ISNUMBER('Input-inköpta varor o tjänster'!U474),'Input-inköpta varor o tjänster'!U474,"-")</f>
        <v>-</v>
      </c>
      <c r="Q465" s="60" t="str">
        <f t="shared" si="68"/>
        <v>-</v>
      </c>
      <c r="R465" s="60" t="str">
        <f t="shared" si="68"/>
        <v>-</v>
      </c>
      <c r="S465" s="61" t="str">
        <f t="shared" si="68"/>
        <v>-</v>
      </c>
      <c r="T465" s="72" t="str">
        <f t="shared" si="67"/>
        <v>-</v>
      </c>
      <c r="U465" s="72" t="str">
        <f t="shared" si="67"/>
        <v>-</v>
      </c>
      <c r="V465" s="72" t="str">
        <f t="shared" si="67"/>
        <v>-</v>
      </c>
      <c r="W465" s="72">
        <f t="shared" si="72"/>
        <v>0</v>
      </c>
      <c r="X465" s="72" t="str">
        <f t="shared" si="69"/>
        <v>-</v>
      </c>
      <c r="Y465" s="72" t="str">
        <f t="shared" si="70"/>
        <v>-</v>
      </c>
      <c r="Z465" s="72" t="str">
        <f t="shared" si="71"/>
        <v>-</v>
      </c>
      <c r="AA465" s="72">
        <f t="shared" si="73"/>
        <v>0</v>
      </c>
      <c r="AB465" s="60" t="str">
        <f>IFERROR(INDEX('Listor_utökad spend'!D:D,MATCH(VALUE('Input-inköpta varor o tjänster'!E474),'Listor_utökad spend'!E:E,0)),0)</f>
        <v>10 Medicinteknik och relaterade förbrukningsvaror</v>
      </c>
      <c r="AC465" s="60" t="str">
        <f>IFERROR(INDEX('Listor_utökad spend'!F:F,MATCH(('Input-inköpta varor o tjänster'!F474),'Listor_utökad spend'!G:G,0)),AB465)</f>
        <v>10.4 Medicinteknik Terapi och diagnostik och relaterade förbrukningsvaror</v>
      </c>
      <c r="AD465" s="60" t="str">
        <f>IFERROR(INDEX('Listor_utökad spend'!H:H,MATCH(('Input-inköpta varor o tjänster'!G474),'Listor_utökad spend'!I:I,0)),AC465)</f>
        <v>10.4.3 Laboratoriemedicin</v>
      </c>
      <c r="AE465" s="62"/>
    </row>
    <row r="466" spans="1:31">
      <c r="A466" t="str">
        <f t="shared" si="66"/>
        <v>InköpAvVarorInköptaprodukterochtjänster-utökadberäkning10.4.5Specifiktförlossningochneonatal</v>
      </c>
      <c r="B466" t="s">
        <v>12</v>
      </c>
      <c r="C466" t="str">
        <f>'Input-inköpta varor o tjänster'!$J$11</f>
        <v>Inköpta produkter och tjänster - utökad beräkning</v>
      </c>
      <c r="D466" t="str">
        <f>'Input-inköpta varor o tjänster'!J475</f>
        <v>10.4.5 Specifikt förlossning och neonatal</v>
      </c>
      <c r="E466" t="s">
        <v>516</v>
      </c>
      <c r="F466" s="77">
        <f>'Input-inköpta varor o tjänster'!K475</f>
        <v>0</v>
      </c>
      <c r="G466" s="77">
        <f>'Input-inköpta varor o tjänster'!L475</f>
        <v>0</v>
      </c>
      <c r="H466" s="77">
        <f>'Input-inköpta varor o tjänster'!M475</f>
        <v>0</v>
      </c>
      <c r="I466" s="77">
        <f>'Input-inköpta varor o tjänster'!N475</f>
        <v>0</v>
      </c>
      <c r="J466" s="77" t="str">
        <f>'Input-inköpta varor o tjänster'!O475</f>
        <v>kg CO2e/SEK</v>
      </c>
      <c r="K466" s="77">
        <f>'Input-inköpta varor o tjänster'!P475</f>
        <v>0</v>
      </c>
      <c r="L466" s="77">
        <f>'Input-inköpta varor o tjänster'!Q475</f>
        <v>0</v>
      </c>
      <c r="M466" s="78">
        <f>'Input-inköpta varor o tjänster'!R475</f>
        <v>4.8315033544299391E-2</v>
      </c>
      <c r="N466" s="78" t="str">
        <f>IF(ISNUMBER('Input-inköpta varor o tjänster'!S475),'Input-inköpta varor o tjänster'!S475,"-")</f>
        <v>-</v>
      </c>
      <c r="O466" s="78" t="str">
        <f>IF(ISNUMBER('Input-inköpta varor o tjänster'!T475),'Input-inköpta varor o tjänster'!T475,"-")</f>
        <v>-</v>
      </c>
      <c r="P466" s="78" t="str">
        <f>IF(ISNUMBER('Input-inköpta varor o tjänster'!U475),'Input-inköpta varor o tjänster'!U475,"-")</f>
        <v>-</v>
      </c>
      <c r="Q466" s="60" t="str">
        <f t="shared" si="68"/>
        <v>-</v>
      </c>
      <c r="R466" s="60" t="str">
        <f t="shared" si="68"/>
        <v>-</v>
      </c>
      <c r="S466" s="61" t="str">
        <f t="shared" si="68"/>
        <v>-</v>
      </c>
      <c r="T466" s="72" t="str">
        <f t="shared" si="67"/>
        <v>-</v>
      </c>
      <c r="U466" s="72" t="str">
        <f t="shared" si="67"/>
        <v>-</v>
      </c>
      <c r="V466" s="72" t="str">
        <f t="shared" si="67"/>
        <v>-</v>
      </c>
      <c r="W466" s="72">
        <f t="shared" si="72"/>
        <v>0</v>
      </c>
      <c r="X466" s="72" t="str">
        <f t="shared" si="69"/>
        <v>-</v>
      </c>
      <c r="Y466" s="72" t="str">
        <f t="shared" si="70"/>
        <v>-</v>
      </c>
      <c r="Z466" s="72" t="str">
        <f t="shared" si="71"/>
        <v>-</v>
      </c>
      <c r="AA466" s="72">
        <f t="shared" si="73"/>
        <v>0</v>
      </c>
      <c r="AB466" s="60" t="str">
        <f>IFERROR(INDEX('Listor_utökad spend'!D:D,MATCH(VALUE('Input-inköpta varor o tjänster'!E475),'Listor_utökad spend'!E:E,0)),0)</f>
        <v>10 Medicinteknik och relaterade förbrukningsvaror</v>
      </c>
      <c r="AC466" s="60" t="str">
        <f>IFERROR(INDEX('Listor_utökad spend'!F:F,MATCH(('Input-inköpta varor o tjänster'!F475),'Listor_utökad spend'!G:G,0)),AB466)</f>
        <v>10.4 Medicinteknik Terapi och diagnostik och relaterade förbrukningsvaror</v>
      </c>
      <c r="AD466" s="60" t="str">
        <f>IFERROR(INDEX('Listor_utökad spend'!H:H,MATCH(('Input-inköpta varor o tjänster'!G475),'Listor_utökad spend'!I:I,0)),AC466)</f>
        <v>10.4.4 Materiel MT Terapi och Diagnostik</v>
      </c>
      <c r="AE466" s="62"/>
    </row>
    <row r="467" spans="1:31">
      <c r="A467" t="str">
        <f t="shared" si="66"/>
        <v>InköpAvVarorInköptaprodukterochtjänster-utökadberäkning10.4.6Dialys</v>
      </c>
      <c r="B467" t="s">
        <v>12</v>
      </c>
      <c r="C467" t="str">
        <f>'Input-inköpta varor o tjänster'!$J$11</f>
        <v>Inköpta produkter och tjänster - utökad beräkning</v>
      </c>
      <c r="D467" t="str">
        <f>'Input-inköpta varor o tjänster'!J476</f>
        <v>10.4.6 Dialys</v>
      </c>
      <c r="E467" t="s">
        <v>516</v>
      </c>
      <c r="F467" s="77">
        <f>'Input-inköpta varor o tjänster'!K476</f>
        <v>0</v>
      </c>
      <c r="G467" s="77">
        <f>'Input-inköpta varor o tjänster'!L476</f>
        <v>0</v>
      </c>
      <c r="H467" s="77">
        <f>'Input-inköpta varor o tjänster'!M476</f>
        <v>0</v>
      </c>
      <c r="I467" s="77">
        <f>'Input-inköpta varor o tjänster'!N476</f>
        <v>0</v>
      </c>
      <c r="J467" s="77" t="str">
        <f>'Input-inköpta varor o tjänster'!O476</f>
        <v>kg CO2e/SEK</v>
      </c>
      <c r="K467" s="77">
        <f>'Input-inköpta varor o tjänster'!P476</f>
        <v>0</v>
      </c>
      <c r="L467" s="77">
        <f>'Input-inköpta varor o tjänster'!Q476</f>
        <v>0</v>
      </c>
      <c r="M467" s="78">
        <f>'Input-inköpta varor o tjänster'!R476</f>
        <v>2.9462008468872706E-2</v>
      </c>
      <c r="N467" s="78" t="str">
        <f>IF(ISNUMBER('Input-inköpta varor o tjänster'!S476),'Input-inköpta varor o tjänster'!S476,"-")</f>
        <v>-</v>
      </c>
      <c r="O467" s="78" t="str">
        <f>IF(ISNUMBER('Input-inköpta varor o tjänster'!T476),'Input-inköpta varor o tjänster'!T476,"-")</f>
        <v>-</v>
      </c>
      <c r="P467" s="78" t="str">
        <f>IF(ISNUMBER('Input-inköpta varor o tjänster'!U476),'Input-inköpta varor o tjänster'!U476,"-")</f>
        <v>-</v>
      </c>
      <c r="Q467" s="60" t="str">
        <f t="shared" si="68"/>
        <v>-</v>
      </c>
      <c r="R467" s="60" t="str">
        <f t="shared" si="68"/>
        <v>-</v>
      </c>
      <c r="S467" s="61" t="str">
        <f t="shared" si="68"/>
        <v>-</v>
      </c>
      <c r="T467" s="72" t="str">
        <f t="shared" si="67"/>
        <v>-</v>
      </c>
      <c r="U467" s="72" t="str">
        <f t="shared" si="67"/>
        <v>-</v>
      </c>
      <c r="V467" s="72" t="str">
        <f t="shared" si="67"/>
        <v>-</v>
      </c>
      <c r="W467" s="72">
        <f t="shared" si="72"/>
        <v>0</v>
      </c>
      <c r="X467" s="72" t="str">
        <f t="shared" si="69"/>
        <v>-</v>
      </c>
      <c r="Y467" s="72" t="str">
        <f t="shared" si="70"/>
        <v>-</v>
      </c>
      <c r="Z467" s="72" t="str">
        <f t="shared" si="71"/>
        <v>-</v>
      </c>
      <c r="AA467" s="72">
        <f t="shared" si="73"/>
        <v>0</v>
      </c>
      <c r="AB467" s="60" t="str">
        <f>IFERROR(INDEX('Listor_utökad spend'!D:D,MATCH(VALUE('Input-inköpta varor o tjänster'!E476),'Listor_utökad spend'!E:E,0)),0)</f>
        <v>10 Medicinteknik och relaterade förbrukningsvaror</v>
      </c>
      <c r="AC467" s="60" t="str">
        <f>IFERROR(INDEX('Listor_utökad spend'!F:F,MATCH(('Input-inköpta varor o tjänster'!F476),'Listor_utökad spend'!G:G,0)),AB467)</f>
        <v>10.4 Medicinteknik Terapi och diagnostik och relaterade förbrukningsvaror</v>
      </c>
      <c r="AD467" s="60" t="str">
        <f>IFERROR(INDEX('Listor_utökad spend'!H:H,MATCH(('Input-inköpta varor o tjänster'!G476),'Listor_utökad spend'!I:I,0)),AC467)</f>
        <v>10.4.6 Dialys</v>
      </c>
      <c r="AE467" s="62"/>
    </row>
    <row r="468" spans="1:31">
      <c r="A468" t="str">
        <f t="shared" si="66"/>
        <v/>
      </c>
      <c r="W468" s="72">
        <f t="shared" si="72"/>
        <v>0</v>
      </c>
    </row>
    <row r="469" spans="1:31">
      <c r="A469" t="str">
        <f t="shared" si="66"/>
        <v/>
      </c>
      <c r="W469" s="72">
        <f t="shared" si="72"/>
        <v>0</v>
      </c>
    </row>
    <row r="470" spans="1:31">
      <c r="A470" t="str">
        <f t="shared" si="66"/>
        <v/>
      </c>
      <c r="W470" s="72">
        <f t="shared" si="72"/>
        <v>0</v>
      </c>
    </row>
    <row r="471" spans="1:31">
      <c r="A471" t="str">
        <f t="shared" si="66"/>
        <v/>
      </c>
      <c r="W471" s="72">
        <f t="shared" si="72"/>
        <v>0</v>
      </c>
    </row>
    <row r="472" spans="1:31">
      <c r="A472" t="str">
        <f t="shared" si="66"/>
        <v/>
      </c>
      <c r="W472" s="72">
        <f t="shared" si="72"/>
        <v>0</v>
      </c>
    </row>
    <row r="473" spans="1:31">
      <c r="A473" t="str">
        <f t="shared" si="66"/>
        <v/>
      </c>
      <c r="W473" s="72">
        <f t="shared" si="72"/>
        <v>0</v>
      </c>
    </row>
    <row r="474" spans="1:31">
      <c r="A474" t="str">
        <f t="shared" si="66"/>
        <v/>
      </c>
      <c r="W474" s="72">
        <f t="shared" si="72"/>
        <v>0</v>
      </c>
    </row>
    <row r="475" spans="1:31">
      <c r="A475" t="str">
        <f t="shared" si="66"/>
        <v/>
      </c>
      <c r="W475" s="72">
        <f t="shared" si="72"/>
        <v>0</v>
      </c>
    </row>
    <row r="476" spans="1:31">
      <c r="A476" t="str">
        <f t="shared" si="66"/>
        <v/>
      </c>
      <c r="W476" s="72">
        <f t="shared" si="72"/>
        <v>0</v>
      </c>
    </row>
    <row r="477" spans="1:31">
      <c r="A477" t="str">
        <f t="shared" ref="A477:A540" si="74">TRIM(SUBSTITUTE(CONCATENATE(B477,C477,D477)," ",""))</f>
        <v/>
      </c>
      <c r="W477" s="72">
        <f t="shared" si="72"/>
        <v>0</v>
      </c>
    </row>
    <row r="478" spans="1:31">
      <c r="A478" t="str">
        <f t="shared" si="74"/>
        <v/>
      </c>
      <c r="W478" s="72">
        <f t="shared" si="72"/>
        <v>0</v>
      </c>
    </row>
    <row r="479" spans="1:31">
      <c r="A479" t="str">
        <f t="shared" si="74"/>
        <v/>
      </c>
      <c r="W479" s="72">
        <f t="shared" si="72"/>
        <v>0</v>
      </c>
    </row>
    <row r="480" spans="1:31">
      <c r="A480" t="str">
        <f t="shared" si="74"/>
        <v/>
      </c>
      <c r="W480" s="72">
        <f t="shared" si="72"/>
        <v>0</v>
      </c>
    </row>
    <row r="481" spans="1:23">
      <c r="A481" t="str">
        <f t="shared" si="74"/>
        <v/>
      </c>
      <c r="W481" s="72">
        <f t="shared" si="72"/>
        <v>0</v>
      </c>
    </row>
    <row r="482" spans="1:23">
      <c r="A482" t="str">
        <f t="shared" si="74"/>
        <v/>
      </c>
      <c r="W482" s="72">
        <f t="shared" si="72"/>
        <v>0</v>
      </c>
    </row>
    <row r="483" spans="1:23">
      <c r="A483" t="str">
        <f t="shared" si="74"/>
        <v/>
      </c>
      <c r="W483" s="72">
        <f t="shared" si="72"/>
        <v>0</v>
      </c>
    </row>
    <row r="484" spans="1:23">
      <c r="A484" t="str">
        <f t="shared" si="74"/>
        <v/>
      </c>
      <c r="W484" s="72">
        <f t="shared" si="72"/>
        <v>0</v>
      </c>
    </row>
    <row r="485" spans="1:23">
      <c r="A485" t="str">
        <f t="shared" si="74"/>
        <v/>
      </c>
      <c r="W485" s="72">
        <f t="shared" si="72"/>
        <v>0</v>
      </c>
    </row>
    <row r="486" spans="1:23">
      <c r="A486" t="str">
        <f t="shared" si="74"/>
        <v/>
      </c>
      <c r="W486" s="72">
        <f t="shared" si="72"/>
        <v>0</v>
      </c>
    </row>
    <row r="487" spans="1:23">
      <c r="A487" t="str">
        <f t="shared" si="74"/>
        <v/>
      </c>
      <c r="W487" s="72">
        <f t="shared" si="72"/>
        <v>0</v>
      </c>
    </row>
    <row r="488" spans="1:23">
      <c r="A488" t="str">
        <f t="shared" si="74"/>
        <v/>
      </c>
      <c r="W488" s="72">
        <f t="shared" si="72"/>
        <v>0</v>
      </c>
    </row>
    <row r="489" spans="1:23">
      <c r="A489" t="str">
        <f t="shared" si="74"/>
        <v/>
      </c>
      <c r="W489" s="72">
        <f t="shared" si="72"/>
        <v>0</v>
      </c>
    </row>
    <row r="490" spans="1:23">
      <c r="A490" t="str">
        <f t="shared" si="74"/>
        <v/>
      </c>
      <c r="W490" s="72">
        <f t="shared" si="72"/>
        <v>0</v>
      </c>
    </row>
    <row r="491" spans="1:23">
      <c r="A491" t="str">
        <f t="shared" si="74"/>
        <v/>
      </c>
      <c r="W491" s="72">
        <f t="shared" si="72"/>
        <v>0</v>
      </c>
    </row>
    <row r="492" spans="1:23">
      <c r="A492" t="str">
        <f t="shared" si="74"/>
        <v/>
      </c>
      <c r="W492" s="72">
        <f t="shared" si="72"/>
        <v>0</v>
      </c>
    </row>
    <row r="493" spans="1:23">
      <c r="A493" t="str">
        <f t="shared" si="74"/>
        <v/>
      </c>
      <c r="W493" s="72">
        <f t="shared" si="72"/>
        <v>0</v>
      </c>
    </row>
    <row r="494" spans="1:23">
      <c r="A494" t="str">
        <f t="shared" si="74"/>
        <v/>
      </c>
      <c r="W494" s="72">
        <f t="shared" si="72"/>
        <v>0</v>
      </c>
    </row>
    <row r="495" spans="1:23">
      <c r="A495" t="str">
        <f t="shared" si="74"/>
        <v/>
      </c>
      <c r="W495" s="72">
        <f t="shared" si="72"/>
        <v>0</v>
      </c>
    </row>
    <row r="496" spans="1:23">
      <c r="A496" t="str">
        <f t="shared" si="74"/>
        <v/>
      </c>
      <c r="W496" s="72">
        <f t="shared" si="72"/>
        <v>0</v>
      </c>
    </row>
    <row r="497" spans="1:23">
      <c r="A497" t="str">
        <f t="shared" si="74"/>
        <v/>
      </c>
      <c r="W497" s="72">
        <f t="shared" si="72"/>
        <v>0</v>
      </c>
    </row>
    <row r="498" spans="1:23">
      <c r="A498" t="str">
        <f t="shared" si="74"/>
        <v/>
      </c>
      <c r="W498" s="72">
        <f t="shared" si="72"/>
        <v>0</v>
      </c>
    </row>
    <row r="499" spans="1:23">
      <c r="A499" t="str">
        <f t="shared" si="74"/>
        <v/>
      </c>
      <c r="W499" s="72">
        <f t="shared" si="72"/>
        <v>0</v>
      </c>
    </row>
    <row r="500" spans="1:23">
      <c r="A500" t="str">
        <f t="shared" si="74"/>
        <v/>
      </c>
      <c r="W500" s="72">
        <f t="shared" si="72"/>
        <v>0</v>
      </c>
    </row>
    <row r="501" spans="1:23">
      <c r="A501" t="str">
        <f t="shared" si="74"/>
        <v/>
      </c>
      <c r="W501" s="72">
        <f t="shared" si="72"/>
        <v>0</v>
      </c>
    </row>
    <row r="502" spans="1:23">
      <c r="A502" t="str">
        <f t="shared" si="74"/>
        <v/>
      </c>
      <c r="W502" s="72">
        <f t="shared" si="72"/>
        <v>0</v>
      </c>
    </row>
    <row r="503" spans="1:23">
      <c r="A503" t="str">
        <f t="shared" si="74"/>
        <v/>
      </c>
      <c r="W503" s="72">
        <f t="shared" si="72"/>
        <v>0</v>
      </c>
    </row>
    <row r="504" spans="1:23">
      <c r="A504" t="str">
        <f t="shared" si="74"/>
        <v/>
      </c>
      <c r="W504" s="72">
        <f t="shared" si="72"/>
        <v>0</v>
      </c>
    </row>
    <row r="505" spans="1:23">
      <c r="A505" t="str">
        <f t="shared" si="74"/>
        <v/>
      </c>
      <c r="W505" s="72">
        <f t="shared" si="72"/>
        <v>0</v>
      </c>
    </row>
    <row r="506" spans="1:23">
      <c r="A506" t="str">
        <f t="shared" si="74"/>
        <v/>
      </c>
      <c r="W506" s="72">
        <f t="shared" si="72"/>
        <v>0</v>
      </c>
    </row>
    <row r="507" spans="1:23">
      <c r="A507" t="str">
        <f t="shared" si="74"/>
        <v/>
      </c>
      <c r="W507" s="72">
        <f t="shared" si="72"/>
        <v>0</v>
      </c>
    </row>
    <row r="508" spans="1:23">
      <c r="A508" t="str">
        <f t="shared" si="74"/>
        <v/>
      </c>
      <c r="W508" s="72">
        <f t="shared" si="72"/>
        <v>0</v>
      </c>
    </row>
    <row r="509" spans="1:23">
      <c r="A509" t="str">
        <f t="shared" si="74"/>
        <v/>
      </c>
      <c r="W509" s="72">
        <f t="shared" si="72"/>
        <v>0</v>
      </c>
    </row>
    <row r="510" spans="1:23">
      <c r="A510" t="str">
        <f t="shared" si="74"/>
        <v/>
      </c>
      <c r="W510" s="72">
        <f t="shared" si="72"/>
        <v>0</v>
      </c>
    </row>
    <row r="511" spans="1:23">
      <c r="A511" t="str">
        <f t="shared" si="74"/>
        <v/>
      </c>
      <c r="W511" s="72">
        <f t="shared" si="72"/>
        <v>0</v>
      </c>
    </row>
    <row r="512" spans="1:23">
      <c r="A512" t="str">
        <f t="shared" si="74"/>
        <v/>
      </c>
      <c r="W512" s="72">
        <f t="shared" si="72"/>
        <v>0</v>
      </c>
    </row>
    <row r="513" spans="1:23">
      <c r="A513" t="str">
        <f t="shared" si="74"/>
        <v/>
      </c>
      <c r="W513" s="72">
        <f t="shared" si="72"/>
        <v>0</v>
      </c>
    </row>
    <row r="514" spans="1:23">
      <c r="A514" t="str">
        <f t="shared" si="74"/>
        <v/>
      </c>
      <c r="W514" s="72">
        <f t="shared" si="72"/>
        <v>0</v>
      </c>
    </row>
    <row r="515" spans="1:23">
      <c r="A515" t="str">
        <f t="shared" si="74"/>
        <v/>
      </c>
      <c r="W515" s="72">
        <f t="shared" si="72"/>
        <v>0</v>
      </c>
    </row>
    <row r="516" spans="1:23">
      <c r="A516" t="str">
        <f t="shared" si="74"/>
        <v/>
      </c>
      <c r="W516" s="72">
        <f t="shared" si="72"/>
        <v>0</v>
      </c>
    </row>
    <row r="517" spans="1:23">
      <c r="A517" t="str">
        <f t="shared" si="74"/>
        <v/>
      </c>
      <c r="W517" s="72">
        <f t="shared" si="72"/>
        <v>0</v>
      </c>
    </row>
    <row r="518" spans="1:23">
      <c r="A518" t="str">
        <f t="shared" si="74"/>
        <v/>
      </c>
      <c r="W518" s="72">
        <f t="shared" si="72"/>
        <v>0</v>
      </c>
    </row>
    <row r="519" spans="1:23">
      <c r="A519" t="str">
        <f t="shared" si="74"/>
        <v/>
      </c>
      <c r="W519" s="72">
        <f t="shared" si="72"/>
        <v>0</v>
      </c>
    </row>
    <row r="520" spans="1:23">
      <c r="A520" t="str">
        <f t="shared" si="74"/>
        <v/>
      </c>
      <c r="W520" s="72">
        <f t="shared" ref="W520:W583" si="75">F520/10^6</f>
        <v>0</v>
      </c>
    </row>
    <row r="521" spans="1:23">
      <c r="A521" t="str">
        <f t="shared" si="74"/>
        <v/>
      </c>
      <c r="W521" s="72">
        <f t="shared" si="75"/>
        <v>0</v>
      </c>
    </row>
    <row r="522" spans="1:23">
      <c r="A522" t="str">
        <f t="shared" si="74"/>
        <v/>
      </c>
      <c r="W522" s="72">
        <f t="shared" si="75"/>
        <v>0</v>
      </c>
    </row>
    <row r="523" spans="1:23">
      <c r="A523" t="str">
        <f t="shared" si="74"/>
        <v/>
      </c>
      <c r="W523" s="72">
        <f t="shared" si="75"/>
        <v>0</v>
      </c>
    </row>
    <row r="524" spans="1:23">
      <c r="A524" t="str">
        <f t="shared" si="74"/>
        <v/>
      </c>
      <c r="W524" s="72">
        <f t="shared" si="75"/>
        <v>0</v>
      </c>
    </row>
    <row r="525" spans="1:23">
      <c r="A525" t="str">
        <f t="shared" si="74"/>
        <v/>
      </c>
      <c r="W525" s="72">
        <f t="shared" si="75"/>
        <v>0</v>
      </c>
    </row>
    <row r="526" spans="1:23">
      <c r="A526" t="str">
        <f t="shared" si="74"/>
        <v/>
      </c>
      <c r="W526" s="72">
        <f t="shared" si="75"/>
        <v>0</v>
      </c>
    </row>
    <row r="527" spans="1:23">
      <c r="A527" t="str">
        <f t="shared" si="74"/>
        <v/>
      </c>
      <c r="W527" s="72">
        <f t="shared" si="75"/>
        <v>0</v>
      </c>
    </row>
    <row r="528" spans="1:23">
      <c r="A528" t="str">
        <f t="shared" si="74"/>
        <v/>
      </c>
      <c r="W528" s="72">
        <f t="shared" si="75"/>
        <v>0</v>
      </c>
    </row>
    <row r="529" spans="1:23">
      <c r="A529" t="str">
        <f t="shared" si="74"/>
        <v/>
      </c>
      <c r="W529" s="72">
        <f t="shared" si="75"/>
        <v>0</v>
      </c>
    </row>
    <row r="530" spans="1:23">
      <c r="A530" t="str">
        <f t="shared" si="74"/>
        <v/>
      </c>
      <c r="W530" s="72">
        <f t="shared" si="75"/>
        <v>0</v>
      </c>
    </row>
    <row r="531" spans="1:23">
      <c r="A531" t="str">
        <f t="shared" si="74"/>
        <v/>
      </c>
      <c r="W531" s="72">
        <f t="shared" si="75"/>
        <v>0</v>
      </c>
    </row>
    <row r="532" spans="1:23">
      <c r="A532" t="str">
        <f t="shared" si="74"/>
        <v/>
      </c>
      <c r="W532" s="72">
        <f t="shared" si="75"/>
        <v>0</v>
      </c>
    </row>
    <row r="533" spans="1:23">
      <c r="A533" t="str">
        <f t="shared" si="74"/>
        <v/>
      </c>
      <c r="W533" s="72">
        <f t="shared" si="75"/>
        <v>0</v>
      </c>
    </row>
    <row r="534" spans="1:23">
      <c r="A534" t="str">
        <f t="shared" si="74"/>
        <v/>
      </c>
      <c r="W534" s="72">
        <f t="shared" si="75"/>
        <v>0</v>
      </c>
    </row>
    <row r="535" spans="1:23">
      <c r="A535" t="str">
        <f t="shared" si="74"/>
        <v/>
      </c>
      <c r="W535" s="72">
        <f t="shared" si="75"/>
        <v>0</v>
      </c>
    </row>
    <row r="536" spans="1:23">
      <c r="A536" t="str">
        <f t="shared" si="74"/>
        <v/>
      </c>
      <c r="W536" s="72">
        <f t="shared" si="75"/>
        <v>0</v>
      </c>
    </row>
    <row r="537" spans="1:23">
      <c r="A537" t="str">
        <f t="shared" si="74"/>
        <v/>
      </c>
      <c r="W537" s="72">
        <f t="shared" si="75"/>
        <v>0</v>
      </c>
    </row>
    <row r="538" spans="1:23">
      <c r="A538" t="str">
        <f t="shared" si="74"/>
        <v/>
      </c>
      <c r="W538" s="72">
        <f t="shared" si="75"/>
        <v>0</v>
      </c>
    </row>
    <row r="539" spans="1:23">
      <c r="A539" t="str">
        <f t="shared" si="74"/>
        <v/>
      </c>
      <c r="W539" s="72">
        <f t="shared" si="75"/>
        <v>0</v>
      </c>
    </row>
    <row r="540" spans="1:23">
      <c r="A540" t="str">
        <f t="shared" si="74"/>
        <v/>
      </c>
      <c r="W540" s="72">
        <f t="shared" si="75"/>
        <v>0</v>
      </c>
    </row>
    <row r="541" spans="1:23">
      <c r="A541" t="str">
        <f t="shared" ref="A541:A604" si="76">TRIM(SUBSTITUTE(CONCATENATE(B541,C541,D541)," ",""))</f>
        <v/>
      </c>
      <c r="W541" s="72">
        <f t="shared" si="75"/>
        <v>0</v>
      </c>
    </row>
    <row r="542" spans="1:23">
      <c r="A542" t="str">
        <f t="shared" si="76"/>
        <v/>
      </c>
      <c r="W542" s="72">
        <f t="shared" si="75"/>
        <v>0</v>
      </c>
    </row>
    <row r="543" spans="1:23">
      <c r="A543" t="str">
        <f t="shared" si="76"/>
        <v/>
      </c>
      <c r="W543" s="72">
        <f t="shared" si="75"/>
        <v>0</v>
      </c>
    </row>
    <row r="544" spans="1:23">
      <c r="A544" t="str">
        <f t="shared" si="76"/>
        <v/>
      </c>
      <c r="W544" s="72">
        <f t="shared" si="75"/>
        <v>0</v>
      </c>
    </row>
    <row r="545" spans="1:23">
      <c r="A545" t="str">
        <f t="shared" si="76"/>
        <v/>
      </c>
      <c r="W545" s="72">
        <f t="shared" si="75"/>
        <v>0</v>
      </c>
    </row>
    <row r="546" spans="1:23">
      <c r="A546" t="str">
        <f t="shared" si="76"/>
        <v/>
      </c>
      <c r="W546" s="72">
        <f t="shared" si="75"/>
        <v>0</v>
      </c>
    </row>
    <row r="547" spans="1:23">
      <c r="A547" t="str">
        <f t="shared" si="76"/>
        <v/>
      </c>
      <c r="W547" s="72">
        <f t="shared" si="75"/>
        <v>0</v>
      </c>
    </row>
    <row r="548" spans="1:23">
      <c r="A548" t="str">
        <f t="shared" si="76"/>
        <v/>
      </c>
      <c r="W548" s="72">
        <f t="shared" si="75"/>
        <v>0</v>
      </c>
    </row>
    <row r="549" spans="1:23">
      <c r="A549" t="str">
        <f t="shared" si="76"/>
        <v/>
      </c>
      <c r="W549" s="72">
        <f t="shared" si="75"/>
        <v>0</v>
      </c>
    </row>
    <row r="550" spans="1:23">
      <c r="A550" t="str">
        <f t="shared" si="76"/>
        <v/>
      </c>
      <c r="W550" s="72">
        <f t="shared" si="75"/>
        <v>0</v>
      </c>
    </row>
    <row r="551" spans="1:23">
      <c r="A551" t="str">
        <f t="shared" si="76"/>
        <v/>
      </c>
      <c r="W551" s="72">
        <f t="shared" si="75"/>
        <v>0</v>
      </c>
    </row>
    <row r="552" spans="1:23">
      <c r="A552" t="str">
        <f t="shared" si="76"/>
        <v/>
      </c>
      <c r="W552" s="72">
        <f t="shared" si="75"/>
        <v>0</v>
      </c>
    </row>
    <row r="553" spans="1:23">
      <c r="A553" t="str">
        <f t="shared" si="76"/>
        <v/>
      </c>
      <c r="W553" s="72">
        <f t="shared" si="75"/>
        <v>0</v>
      </c>
    </row>
    <row r="554" spans="1:23">
      <c r="A554" t="str">
        <f t="shared" si="76"/>
        <v/>
      </c>
      <c r="W554" s="72">
        <f t="shared" si="75"/>
        <v>0</v>
      </c>
    </row>
    <row r="555" spans="1:23">
      <c r="A555" t="str">
        <f t="shared" si="76"/>
        <v/>
      </c>
      <c r="W555" s="72">
        <f t="shared" si="75"/>
        <v>0</v>
      </c>
    </row>
    <row r="556" spans="1:23">
      <c r="A556" t="str">
        <f t="shared" si="76"/>
        <v/>
      </c>
      <c r="W556" s="72">
        <f t="shared" si="75"/>
        <v>0</v>
      </c>
    </row>
    <row r="557" spans="1:23">
      <c r="A557" t="str">
        <f t="shared" si="76"/>
        <v/>
      </c>
      <c r="W557" s="72">
        <f t="shared" si="75"/>
        <v>0</v>
      </c>
    </row>
    <row r="558" spans="1:23">
      <c r="A558" t="str">
        <f t="shared" si="76"/>
        <v/>
      </c>
      <c r="W558" s="72">
        <f t="shared" si="75"/>
        <v>0</v>
      </c>
    </row>
    <row r="559" spans="1:23">
      <c r="A559" t="str">
        <f t="shared" si="76"/>
        <v/>
      </c>
      <c r="W559" s="72">
        <f t="shared" si="75"/>
        <v>0</v>
      </c>
    </row>
    <row r="560" spans="1:23">
      <c r="A560" t="str">
        <f t="shared" si="76"/>
        <v/>
      </c>
      <c r="W560" s="72">
        <f t="shared" si="75"/>
        <v>0</v>
      </c>
    </row>
    <row r="561" spans="1:23">
      <c r="A561" t="str">
        <f t="shared" si="76"/>
        <v/>
      </c>
      <c r="W561" s="72">
        <f t="shared" si="75"/>
        <v>0</v>
      </c>
    </row>
    <row r="562" spans="1:23">
      <c r="A562" t="str">
        <f t="shared" si="76"/>
        <v/>
      </c>
      <c r="W562" s="72">
        <f t="shared" si="75"/>
        <v>0</v>
      </c>
    </row>
    <row r="563" spans="1:23">
      <c r="A563" t="str">
        <f t="shared" si="76"/>
        <v/>
      </c>
      <c r="W563" s="72">
        <f t="shared" si="75"/>
        <v>0</v>
      </c>
    </row>
    <row r="564" spans="1:23">
      <c r="A564" t="str">
        <f t="shared" si="76"/>
        <v/>
      </c>
      <c r="W564" s="72">
        <f t="shared" si="75"/>
        <v>0</v>
      </c>
    </row>
    <row r="565" spans="1:23">
      <c r="A565" t="str">
        <f t="shared" si="76"/>
        <v/>
      </c>
      <c r="W565" s="72">
        <f t="shared" si="75"/>
        <v>0</v>
      </c>
    </row>
    <row r="566" spans="1:23">
      <c r="A566" t="str">
        <f t="shared" si="76"/>
        <v/>
      </c>
      <c r="W566" s="72">
        <f t="shared" si="75"/>
        <v>0</v>
      </c>
    </row>
    <row r="567" spans="1:23">
      <c r="A567" t="str">
        <f t="shared" si="76"/>
        <v/>
      </c>
      <c r="W567" s="72">
        <f t="shared" si="75"/>
        <v>0</v>
      </c>
    </row>
    <row r="568" spans="1:23">
      <c r="A568" t="str">
        <f t="shared" si="76"/>
        <v/>
      </c>
      <c r="W568" s="72">
        <f t="shared" si="75"/>
        <v>0</v>
      </c>
    </row>
    <row r="569" spans="1:23">
      <c r="A569" t="str">
        <f t="shared" si="76"/>
        <v/>
      </c>
      <c r="W569" s="72">
        <f t="shared" si="75"/>
        <v>0</v>
      </c>
    </row>
    <row r="570" spans="1:23">
      <c r="A570" t="str">
        <f t="shared" si="76"/>
        <v/>
      </c>
      <c r="W570" s="72">
        <f t="shared" si="75"/>
        <v>0</v>
      </c>
    </row>
    <row r="571" spans="1:23">
      <c r="A571" t="str">
        <f t="shared" si="76"/>
        <v/>
      </c>
      <c r="W571" s="72">
        <f t="shared" si="75"/>
        <v>0</v>
      </c>
    </row>
    <row r="572" spans="1:23">
      <c r="A572" t="str">
        <f t="shared" si="76"/>
        <v/>
      </c>
      <c r="W572" s="72">
        <f t="shared" si="75"/>
        <v>0</v>
      </c>
    </row>
    <row r="573" spans="1:23">
      <c r="A573" t="str">
        <f t="shared" si="76"/>
        <v/>
      </c>
      <c r="W573" s="72">
        <f t="shared" si="75"/>
        <v>0</v>
      </c>
    </row>
    <row r="574" spans="1:23">
      <c r="A574" t="str">
        <f t="shared" si="76"/>
        <v/>
      </c>
      <c r="W574" s="72">
        <f t="shared" si="75"/>
        <v>0</v>
      </c>
    </row>
    <row r="575" spans="1:23">
      <c r="A575" t="str">
        <f t="shared" si="76"/>
        <v/>
      </c>
      <c r="W575" s="72">
        <f t="shared" si="75"/>
        <v>0</v>
      </c>
    </row>
    <row r="576" spans="1:23">
      <c r="A576" t="str">
        <f t="shared" si="76"/>
        <v/>
      </c>
      <c r="W576" s="72">
        <f t="shared" si="75"/>
        <v>0</v>
      </c>
    </row>
    <row r="577" spans="1:23">
      <c r="A577" t="str">
        <f t="shared" si="76"/>
        <v/>
      </c>
      <c r="W577" s="72">
        <f t="shared" si="75"/>
        <v>0</v>
      </c>
    </row>
    <row r="578" spans="1:23">
      <c r="A578" t="str">
        <f t="shared" si="76"/>
        <v/>
      </c>
      <c r="W578" s="72">
        <f t="shared" si="75"/>
        <v>0</v>
      </c>
    </row>
    <row r="579" spans="1:23">
      <c r="A579" t="str">
        <f t="shared" si="76"/>
        <v/>
      </c>
      <c r="W579" s="72">
        <f t="shared" si="75"/>
        <v>0</v>
      </c>
    </row>
    <row r="580" spans="1:23">
      <c r="A580" t="str">
        <f t="shared" si="76"/>
        <v/>
      </c>
      <c r="W580" s="72">
        <f t="shared" si="75"/>
        <v>0</v>
      </c>
    </row>
    <row r="581" spans="1:23">
      <c r="A581" t="str">
        <f t="shared" si="76"/>
        <v/>
      </c>
      <c r="W581" s="72">
        <f t="shared" si="75"/>
        <v>0</v>
      </c>
    </row>
    <row r="582" spans="1:23">
      <c r="A582" t="str">
        <f t="shared" si="76"/>
        <v/>
      </c>
      <c r="W582" s="72">
        <f t="shared" si="75"/>
        <v>0</v>
      </c>
    </row>
    <row r="583" spans="1:23">
      <c r="A583" t="str">
        <f t="shared" si="76"/>
        <v/>
      </c>
      <c r="W583" s="72">
        <f t="shared" si="75"/>
        <v>0</v>
      </c>
    </row>
    <row r="584" spans="1:23">
      <c r="A584" t="str">
        <f t="shared" si="76"/>
        <v/>
      </c>
      <c r="W584" s="72">
        <f t="shared" ref="W584:W647" si="77">F584/10^6</f>
        <v>0</v>
      </c>
    </row>
    <row r="585" spans="1:23">
      <c r="A585" t="str">
        <f t="shared" si="76"/>
        <v/>
      </c>
      <c r="W585" s="72">
        <f t="shared" si="77"/>
        <v>0</v>
      </c>
    </row>
    <row r="586" spans="1:23">
      <c r="A586" t="str">
        <f t="shared" si="76"/>
        <v/>
      </c>
      <c r="W586" s="72">
        <f t="shared" si="77"/>
        <v>0</v>
      </c>
    </row>
    <row r="587" spans="1:23">
      <c r="A587" t="str">
        <f t="shared" si="76"/>
        <v/>
      </c>
      <c r="W587" s="72">
        <f t="shared" si="77"/>
        <v>0</v>
      </c>
    </row>
    <row r="588" spans="1:23">
      <c r="A588" t="str">
        <f t="shared" si="76"/>
        <v/>
      </c>
      <c r="W588" s="72">
        <f t="shared" si="77"/>
        <v>0</v>
      </c>
    </row>
    <row r="589" spans="1:23">
      <c r="A589" t="str">
        <f t="shared" si="76"/>
        <v/>
      </c>
      <c r="W589" s="72">
        <f t="shared" si="77"/>
        <v>0</v>
      </c>
    </row>
    <row r="590" spans="1:23">
      <c r="A590" t="str">
        <f t="shared" si="76"/>
        <v/>
      </c>
      <c r="W590" s="72">
        <f t="shared" si="77"/>
        <v>0</v>
      </c>
    </row>
    <row r="591" spans="1:23">
      <c r="A591" t="str">
        <f t="shared" si="76"/>
        <v/>
      </c>
      <c r="W591" s="72">
        <f t="shared" si="77"/>
        <v>0</v>
      </c>
    </row>
    <row r="592" spans="1:23">
      <c r="A592" t="str">
        <f t="shared" si="76"/>
        <v/>
      </c>
      <c r="W592" s="72">
        <f t="shared" si="77"/>
        <v>0</v>
      </c>
    </row>
    <row r="593" spans="1:23">
      <c r="A593" t="str">
        <f t="shared" si="76"/>
        <v/>
      </c>
      <c r="W593" s="72">
        <f t="shared" si="77"/>
        <v>0</v>
      </c>
    </row>
    <row r="594" spans="1:23">
      <c r="A594" t="str">
        <f t="shared" si="76"/>
        <v/>
      </c>
      <c r="W594" s="72">
        <f t="shared" si="77"/>
        <v>0</v>
      </c>
    </row>
    <row r="595" spans="1:23">
      <c r="A595" t="str">
        <f t="shared" si="76"/>
        <v/>
      </c>
      <c r="W595" s="72">
        <f t="shared" si="77"/>
        <v>0</v>
      </c>
    </row>
    <row r="596" spans="1:23">
      <c r="A596" t="str">
        <f t="shared" si="76"/>
        <v/>
      </c>
      <c r="W596" s="72">
        <f t="shared" si="77"/>
        <v>0</v>
      </c>
    </row>
    <row r="597" spans="1:23">
      <c r="A597" t="str">
        <f t="shared" si="76"/>
        <v/>
      </c>
      <c r="W597" s="72">
        <f t="shared" si="77"/>
        <v>0</v>
      </c>
    </row>
    <row r="598" spans="1:23">
      <c r="A598" t="str">
        <f t="shared" si="76"/>
        <v/>
      </c>
      <c r="W598" s="72">
        <f t="shared" si="77"/>
        <v>0</v>
      </c>
    </row>
    <row r="599" spans="1:23">
      <c r="A599" t="str">
        <f t="shared" si="76"/>
        <v/>
      </c>
      <c r="W599" s="72">
        <f t="shared" si="77"/>
        <v>0</v>
      </c>
    </row>
    <row r="600" spans="1:23">
      <c r="A600" t="str">
        <f t="shared" si="76"/>
        <v/>
      </c>
      <c r="W600" s="72">
        <f t="shared" si="77"/>
        <v>0</v>
      </c>
    </row>
    <row r="601" spans="1:23">
      <c r="A601" t="str">
        <f t="shared" si="76"/>
        <v/>
      </c>
      <c r="W601" s="72">
        <f t="shared" si="77"/>
        <v>0</v>
      </c>
    </row>
    <row r="602" spans="1:23">
      <c r="A602" t="str">
        <f t="shared" si="76"/>
        <v/>
      </c>
      <c r="W602" s="72">
        <f t="shared" si="77"/>
        <v>0</v>
      </c>
    </row>
    <row r="603" spans="1:23">
      <c r="A603" t="str">
        <f t="shared" si="76"/>
        <v/>
      </c>
      <c r="W603" s="72">
        <f t="shared" si="77"/>
        <v>0</v>
      </c>
    </row>
    <row r="604" spans="1:23">
      <c r="A604" t="str">
        <f t="shared" si="76"/>
        <v/>
      </c>
      <c r="W604" s="72">
        <f t="shared" si="77"/>
        <v>0</v>
      </c>
    </row>
    <row r="605" spans="1:23">
      <c r="A605" t="str">
        <f t="shared" ref="A605:A668" si="78">TRIM(SUBSTITUTE(CONCATENATE(B605,C605,D605)," ",""))</f>
        <v/>
      </c>
      <c r="W605" s="72">
        <f t="shared" si="77"/>
        <v>0</v>
      </c>
    </row>
    <row r="606" spans="1:23">
      <c r="A606" t="str">
        <f t="shared" si="78"/>
        <v/>
      </c>
      <c r="W606" s="72">
        <f t="shared" si="77"/>
        <v>0</v>
      </c>
    </row>
    <row r="607" spans="1:23">
      <c r="A607" t="str">
        <f t="shared" si="78"/>
        <v/>
      </c>
      <c r="W607" s="72">
        <f t="shared" si="77"/>
        <v>0</v>
      </c>
    </row>
    <row r="608" spans="1:23">
      <c r="A608" t="str">
        <f t="shared" si="78"/>
        <v/>
      </c>
      <c r="W608" s="72">
        <f t="shared" si="77"/>
        <v>0</v>
      </c>
    </row>
    <row r="609" spans="1:23">
      <c r="A609" t="str">
        <f t="shared" si="78"/>
        <v/>
      </c>
      <c r="W609" s="72">
        <f t="shared" si="77"/>
        <v>0</v>
      </c>
    </row>
    <row r="610" spans="1:23">
      <c r="A610" t="str">
        <f t="shared" si="78"/>
        <v/>
      </c>
      <c r="W610" s="72">
        <f t="shared" si="77"/>
        <v>0</v>
      </c>
    </row>
    <row r="611" spans="1:23">
      <c r="A611" t="str">
        <f t="shared" si="78"/>
        <v/>
      </c>
      <c r="W611" s="72">
        <f t="shared" si="77"/>
        <v>0</v>
      </c>
    </row>
    <row r="612" spans="1:23">
      <c r="A612" t="str">
        <f t="shared" si="78"/>
        <v/>
      </c>
      <c r="W612" s="72">
        <f t="shared" si="77"/>
        <v>0</v>
      </c>
    </row>
    <row r="613" spans="1:23">
      <c r="A613" t="str">
        <f t="shared" si="78"/>
        <v/>
      </c>
      <c r="W613" s="72">
        <f t="shared" si="77"/>
        <v>0</v>
      </c>
    </row>
    <row r="614" spans="1:23">
      <c r="A614" t="str">
        <f t="shared" si="78"/>
        <v/>
      </c>
      <c r="W614" s="72">
        <f t="shared" si="77"/>
        <v>0</v>
      </c>
    </row>
    <row r="615" spans="1:23">
      <c r="A615" t="str">
        <f t="shared" si="78"/>
        <v/>
      </c>
      <c r="W615" s="72">
        <f t="shared" si="77"/>
        <v>0</v>
      </c>
    </row>
    <row r="616" spans="1:23">
      <c r="A616" t="str">
        <f t="shared" si="78"/>
        <v/>
      </c>
      <c r="W616" s="72">
        <f t="shared" si="77"/>
        <v>0</v>
      </c>
    </row>
    <row r="617" spans="1:23">
      <c r="A617" t="str">
        <f t="shared" si="78"/>
        <v/>
      </c>
      <c r="W617" s="72">
        <f t="shared" si="77"/>
        <v>0</v>
      </c>
    </row>
    <row r="618" spans="1:23">
      <c r="A618" t="str">
        <f t="shared" si="78"/>
        <v/>
      </c>
      <c r="W618" s="72">
        <f t="shared" si="77"/>
        <v>0</v>
      </c>
    </row>
    <row r="619" spans="1:23">
      <c r="A619" t="str">
        <f t="shared" si="78"/>
        <v/>
      </c>
      <c r="W619" s="72">
        <f t="shared" si="77"/>
        <v>0</v>
      </c>
    </row>
    <row r="620" spans="1:23">
      <c r="A620" t="str">
        <f t="shared" si="78"/>
        <v/>
      </c>
      <c r="W620" s="72">
        <f t="shared" si="77"/>
        <v>0</v>
      </c>
    </row>
    <row r="621" spans="1:23">
      <c r="A621" t="str">
        <f t="shared" si="78"/>
        <v/>
      </c>
      <c r="W621" s="72">
        <f t="shared" si="77"/>
        <v>0</v>
      </c>
    </row>
    <row r="622" spans="1:23">
      <c r="A622" t="str">
        <f t="shared" si="78"/>
        <v/>
      </c>
      <c r="W622" s="72">
        <f t="shared" si="77"/>
        <v>0</v>
      </c>
    </row>
    <row r="623" spans="1:23">
      <c r="A623" t="str">
        <f t="shared" si="78"/>
        <v/>
      </c>
      <c r="W623" s="72">
        <f t="shared" si="77"/>
        <v>0</v>
      </c>
    </row>
    <row r="624" spans="1:23">
      <c r="A624" t="str">
        <f t="shared" si="78"/>
        <v/>
      </c>
      <c r="W624" s="72">
        <f t="shared" si="77"/>
        <v>0</v>
      </c>
    </row>
    <row r="625" spans="1:23">
      <c r="A625" t="str">
        <f t="shared" si="78"/>
        <v/>
      </c>
      <c r="W625" s="72">
        <f t="shared" si="77"/>
        <v>0</v>
      </c>
    </row>
    <row r="626" spans="1:23">
      <c r="A626" t="str">
        <f t="shared" si="78"/>
        <v/>
      </c>
      <c r="W626" s="72">
        <f t="shared" si="77"/>
        <v>0</v>
      </c>
    </row>
    <row r="627" spans="1:23">
      <c r="A627" t="str">
        <f t="shared" si="78"/>
        <v/>
      </c>
      <c r="W627" s="72">
        <f t="shared" si="77"/>
        <v>0</v>
      </c>
    </row>
    <row r="628" spans="1:23">
      <c r="A628" t="str">
        <f t="shared" si="78"/>
        <v/>
      </c>
      <c r="W628" s="72">
        <f t="shared" si="77"/>
        <v>0</v>
      </c>
    </row>
    <row r="629" spans="1:23">
      <c r="A629" t="str">
        <f t="shared" si="78"/>
        <v/>
      </c>
      <c r="W629" s="72">
        <f t="shared" si="77"/>
        <v>0</v>
      </c>
    </row>
    <row r="630" spans="1:23">
      <c r="A630" t="str">
        <f t="shared" si="78"/>
        <v/>
      </c>
      <c r="W630" s="72">
        <f t="shared" si="77"/>
        <v>0</v>
      </c>
    </row>
    <row r="631" spans="1:23">
      <c r="A631" t="str">
        <f t="shared" si="78"/>
        <v/>
      </c>
      <c r="W631" s="72">
        <f t="shared" si="77"/>
        <v>0</v>
      </c>
    </row>
    <row r="632" spans="1:23">
      <c r="A632" t="str">
        <f t="shared" si="78"/>
        <v/>
      </c>
      <c r="W632" s="72">
        <f t="shared" si="77"/>
        <v>0</v>
      </c>
    </row>
    <row r="633" spans="1:23">
      <c r="A633" t="str">
        <f t="shared" si="78"/>
        <v/>
      </c>
      <c r="W633" s="72">
        <f t="shared" si="77"/>
        <v>0</v>
      </c>
    </row>
    <row r="634" spans="1:23">
      <c r="A634" t="str">
        <f t="shared" si="78"/>
        <v/>
      </c>
      <c r="W634" s="72">
        <f t="shared" si="77"/>
        <v>0</v>
      </c>
    </row>
    <row r="635" spans="1:23">
      <c r="A635" t="str">
        <f t="shared" si="78"/>
        <v/>
      </c>
      <c r="W635" s="72">
        <f t="shared" si="77"/>
        <v>0</v>
      </c>
    </row>
    <row r="636" spans="1:23">
      <c r="A636" t="str">
        <f t="shared" si="78"/>
        <v/>
      </c>
      <c r="W636" s="72">
        <f t="shared" si="77"/>
        <v>0</v>
      </c>
    </row>
    <row r="637" spans="1:23">
      <c r="A637" t="str">
        <f t="shared" si="78"/>
        <v/>
      </c>
      <c r="W637" s="72">
        <f t="shared" si="77"/>
        <v>0</v>
      </c>
    </row>
    <row r="638" spans="1:23">
      <c r="A638" t="str">
        <f t="shared" si="78"/>
        <v/>
      </c>
      <c r="W638" s="72">
        <f t="shared" si="77"/>
        <v>0</v>
      </c>
    </row>
    <row r="639" spans="1:23">
      <c r="A639" t="str">
        <f t="shared" si="78"/>
        <v/>
      </c>
      <c r="W639" s="72">
        <f t="shared" si="77"/>
        <v>0</v>
      </c>
    </row>
    <row r="640" spans="1:23">
      <c r="A640" t="str">
        <f t="shared" si="78"/>
        <v/>
      </c>
      <c r="W640" s="72">
        <f t="shared" si="77"/>
        <v>0</v>
      </c>
    </row>
    <row r="641" spans="1:23">
      <c r="A641" t="str">
        <f t="shared" si="78"/>
        <v/>
      </c>
      <c r="W641" s="72">
        <f t="shared" si="77"/>
        <v>0</v>
      </c>
    </row>
    <row r="642" spans="1:23">
      <c r="A642" t="str">
        <f t="shared" si="78"/>
        <v/>
      </c>
      <c r="W642" s="72">
        <f t="shared" si="77"/>
        <v>0</v>
      </c>
    </row>
    <row r="643" spans="1:23">
      <c r="A643" t="str">
        <f t="shared" si="78"/>
        <v/>
      </c>
      <c r="W643" s="72">
        <f t="shared" si="77"/>
        <v>0</v>
      </c>
    </row>
    <row r="644" spans="1:23">
      <c r="A644" t="str">
        <f t="shared" si="78"/>
        <v/>
      </c>
      <c r="W644" s="72">
        <f t="shared" si="77"/>
        <v>0</v>
      </c>
    </row>
    <row r="645" spans="1:23">
      <c r="A645" t="str">
        <f t="shared" si="78"/>
        <v/>
      </c>
      <c r="W645" s="72">
        <f t="shared" si="77"/>
        <v>0</v>
      </c>
    </row>
    <row r="646" spans="1:23">
      <c r="A646" t="str">
        <f t="shared" si="78"/>
        <v/>
      </c>
      <c r="W646" s="72">
        <f t="shared" si="77"/>
        <v>0</v>
      </c>
    </row>
    <row r="647" spans="1:23">
      <c r="A647" t="str">
        <f t="shared" si="78"/>
        <v/>
      </c>
      <c r="W647" s="72">
        <f t="shared" si="77"/>
        <v>0</v>
      </c>
    </row>
    <row r="648" spans="1:23">
      <c r="A648" t="str">
        <f t="shared" si="78"/>
        <v/>
      </c>
      <c r="W648" s="72">
        <f t="shared" ref="W648:W711" si="79">F648/10^6</f>
        <v>0</v>
      </c>
    </row>
    <row r="649" spans="1:23">
      <c r="A649" t="str">
        <f t="shared" si="78"/>
        <v/>
      </c>
      <c r="W649" s="72">
        <f t="shared" si="79"/>
        <v>0</v>
      </c>
    </row>
    <row r="650" spans="1:23">
      <c r="A650" t="str">
        <f t="shared" si="78"/>
        <v/>
      </c>
      <c r="W650" s="72">
        <f t="shared" si="79"/>
        <v>0</v>
      </c>
    </row>
    <row r="651" spans="1:23">
      <c r="A651" t="str">
        <f t="shared" si="78"/>
        <v/>
      </c>
      <c r="W651" s="72">
        <f t="shared" si="79"/>
        <v>0</v>
      </c>
    </row>
    <row r="652" spans="1:23">
      <c r="A652" t="str">
        <f t="shared" si="78"/>
        <v/>
      </c>
      <c r="W652" s="72">
        <f t="shared" si="79"/>
        <v>0</v>
      </c>
    </row>
    <row r="653" spans="1:23">
      <c r="A653" t="str">
        <f t="shared" si="78"/>
        <v/>
      </c>
      <c r="W653" s="72">
        <f t="shared" si="79"/>
        <v>0</v>
      </c>
    </row>
    <row r="654" spans="1:23">
      <c r="A654" t="str">
        <f t="shared" si="78"/>
        <v/>
      </c>
      <c r="W654" s="72">
        <f t="shared" si="79"/>
        <v>0</v>
      </c>
    </row>
    <row r="655" spans="1:23">
      <c r="A655" t="str">
        <f t="shared" si="78"/>
        <v/>
      </c>
      <c r="W655" s="72">
        <f t="shared" si="79"/>
        <v>0</v>
      </c>
    </row>
    <row r="656" spans="1:23">
      <c r="A656" t="str">
        <f t="shared" si="78"/>
        <v/>
      </c>
      <c r="W656" s="72">
        <f t="shared" si="79"/>
        <v>0</v>
      </c>
    </row>
    <row r="657" spans="1:23">
      <c r="A657" t="str">
        <f t="shared" si="78"/>
        <v/>
      </c>
      <c r="W657" s="72">
        <f t="shared" si="79"/>
        <v>0</v>
      </c>
    </row>
    <row r="658" spans="1:23">
      <c r="A658" t="str">
        <f t="shared" si="78"/>
        <v/>
      </c>
      <c r="W658" s="72">
        <f t="shared" si="79"/>
        <v>0</v>
      </c>
    </row>
    <row r="659" spans="1:23">
      <c r="A659" t="str">
        <f t="shared" si="78"/>
        <v/>
      </c>
      <c r="W659" s="72">
        <f t="shared" si="79"/>
        <v>0</v>
      </c>
    </row>
    <row r="660" spans="1:23">
      <c r="A660" t="str">
        <f t="shared" si="78"/>
        <v/>
      </c>
      <c r="W660" s="72">
        <f t="shared" si="79"/>
        <v>0</v>
      </c>
    </row>
    <row r="661" spans="1:23">
      <c r="A661" t="str">
        <f t="shared" si="78"/>
        <v/>
      </c>
      <c r="W661" s="72">
        <f t="shared" si="79"/>
        <v>0</v>
      </c>
    </row>
    <row r="662" spans="1:23">
      <c r="A662" t="str">
        <f t="shared" si="78"/>
        <v/>
      </c>
      <c r="W662" s="72">
        <f t="shared" si="79"/>
        <v>0</v>
      </c>
    </row>
    <row r="663" spans="1:23">
      <c r="A663" t="str">
        <f t="shared" si="78"/>
        <v/>
      </c>
      <c r="W663" s="72">
        <f t="shared" si="79"/>
        <v>0</v>
      </c>
    </row>
    <row r="664" spans="1:23">
      <c r="A664" t="str">
        <f t="shared" si="78"/>
        <v/>
      </c>
      <c r="W664" s="72">
        <f t="shared" si="79"/>
        <v>0</v>
      </c>
    </row>
    <row r="665" spans="1:23">
      <c r="A665" t="str">
        <f t="shared" si="78"/>
        <v/>
      </c>
      <c r="W665" s="72">
        <f t="shared" si="79"/>
        <v>0</v>
      </c>
    </row>
    <row r="666" spans="1:23">
      <c r="A666" t="str">
        <f t="shared" si="78"/>
        <v/>
      </c>
      <c r="W666" s="72">
        <f t="shared" si="79"/>
        <v>0</v>
      </c>
    </row>
    <row r="667" spans="1:23">
      <c r="A667" t="str">
        <f t="shared" si="78"/>
        <v/>
      </c>
      <c r="W667" s="72">
        <f t="shared" si="79"/>
        <v>0</v>
      </c>
    </row>
    <row r="668" spans="1:23">
      <c r="A668" t="str">
        <f t="shared" si="78"/>
        <v/>
      </c>
      <c r="W668" s="72">
        <f t="shared" si="79"/>
        <v>0</v>
      </c>
    </row>
    <row r="669" spans="1:23">
      <c r="A669" t="str">
        <f t="shared" ref="A669:A732" si="80">TRIM(SUBSTITUTE(CONCATENATE(B669,C669,D669)," ",""))</f>
        <v/>
      </c>
      <c r="W669" s="72">
        <f t="shared" si="79"/>
        <v>0</v>
      </c>
    </row>
    <row r="670" spans="1:23">
      <c r="A670" t="str">
        <f t="shared" si="80"/>
        <v/>
      </c>
      <c r="W670" s="72">
        <f t="shared" si="79"/>
        <v>0</v>
      </c>
    </row>
    <row r="671" spans="1:23">
      <c r="A671" t="str">
        <f t="shared" si="80"/>
        <v/>
      </c>
      <c r="W671" s="72">
        <f t="shared" si="79"/>
        <v>0</v>
      </c>
    </row>
    <row r="672" spans="1:23">
      <c r="A672" t="str">
        <f t="shared" si="80"/>
        <v/>
      </c>
      <c r="W672" s="72">
        <f t="shared" si="79"/>
        <v>0</v>
      </c>
    </row>
    <row r="673" spans="1:23">
      <c r="A673" t="str">
        <f t="shared" si="80"/>
        <v/>
      </c>
      <c r="W673" s="72">
        <f t="shared" si="79"/>
        <v>0</v>
      </c>
    </row>
    <row r="674" spans="1:23">
      <c r="A674" t="str">
        <f t="shared" si="80"/>
        <v/>
      </c>
      <c r="W674" s="72">
        <f t="shared" si="79"/>
        <v>0</v>
      </c>
    </row>
    <row r="675" spans="1:23">
      <c r="A675" t="str">
        <f t="shared" si="80"/>
        <v/>
      </c>
      <c r="W675" s="72">
        <f t="shared" si="79"/>
        <v>0</v>
      </c>
    </row>
    <row r="676" spans="1:23">
      <c r="A676" t="str">
        <f t="shared" si="80"/>
        <v/>
      </c>
      <c r="W676" s="72">
        <f t="shared" si="79"/>
        <v>0</v>
      </c>
    </row>
    <row r="677" spans="1:23">
      <c r="A677" t="str">
        <f t="shared" si="80"/>
        <v/>
      </c>
      <c r="W677" s="72">
        <f t="shared" si="79"/>
        <v>0</v>
      </c>
    </row>
    <row r="678" spans="1:23">
      <c r="A678" t="str">
        <f t="shared" si="80"/>
        <v/>
      </c>
      <c r="W678" s="72">
        <f t="shared" si="79"/>
        <v>0</v>
      </c>
    </row>
    <row r="679" spans="1:23">
      <c r="A679" t="str">
        <f t="shared" si="80"/>
        <v/>
      </c>
      <c r="W679" s="72">
        <f t="shared" si="79"/>
        <v>0</v>
      </c>
    </row>
    <row r="680" spans="1:23">
      <c r="A680" t="str">
        <f t="shared" si="80"/>
        <v/>
      </c>
      <c r="W680" s="72">
        <f t="shared" si="79"/>
        <v>0</v>
      </c>
    </row>
    <row r="681" spans="1:23">
      <c r="A681" t="str">
        <f t="shared" si="80"/>
        <v/>
      </c>
      <c r="W681" s="72">
        <f t="shared" si="79"/>
        <v>0</v>
      </c>
    </row>
    <row r="682" spans="1:23">
      <c r="A682" t="str">
        <f t="shared" si="80"/>
        <v/>
      </c>
      <c r="W682" s="72">
        <f t="shared" si="79"/>
        <v>0</v>
      </c>
    </row>
    <row r="683" spans="1:23">
      <c r="A683" t="str">
        <f t="shared" si="80"/>
        <v/>
      </c>
      <c r="W683" s="72">
        <f t="shared" si="79"/>
        <v>0</v>
      </c>
    </row>
    <row r="684" spans="1:23">
      <c r="A684" t="str">
        <f t="shared" si="80"/>
        <v/>
      </c>
      <c r="W684" s="72">
        <f t="shared" si="79"/>
        <v>0</v>
      </c>
    </row>
    <row r="685" spans="1:23">
      <c r="A685" t="str">
        <f t="shared" si="80"/>
        <v/>
      </c>
      <c r="W685" s="72">
        <f t="shared" si="79"/>
        <v>0</v>
      </c>
    </row>
    <row r="686" spans="1:23">
      <c r="A686" t="str">
        <f t="shared" si="80"/>
        <v/>
      </c>
      <c r="W686" s="72">
        <f t="shared" si="79"/>
        <v>0</v>
      </c>
    </row>
    <row r="687" spans="1:23">
      <c r="A687" t="str">
        <f t="shared" si="80"/>
        <v/>
      </c>
      <c r="W687" s="72">
        <f t="shared" si="79"/>
        <v>0</v>
      </c>
    </row>
    <row r="688" spans="1:23">
      <c r="A688" t="str">
        <f t="shared" si="80"/>
        <v/>
      </c>
      <c r="W688" s="72">
        <f t="shared" si="79"/>
        <v>0</v>
      </c>
    </row>
    <row r="689" spans="1:23">
      <c r="A689" t="str">
        <f t="shared" si="80"/>
        <v/>
      </c>
      <c r="W689" s="72">
        <f t="shared" si="79"/>
        <v>0</v>
      </c>
    </row>
    <row r="690" spans="1:23">
      <c r="A690" t="str">
        <f t="shared" si="80"/>
        <v/>
      </c>
      <c r="W690" s="72">
        <f t="shared" si="79"/>
        <v>0</v>
      </c>
    </row>
    <row r="691" spans="1:23">
      <c r="A691" t="str">
        <f t="shared" si="80"/>
        <v/>
      </c>
      <c r="W691" s="72">
        <f t="shared" si="79"/>
        <v>0</v>
      </c>
    </row>
    <row r="692" spans="1:23">
      <c r="A692" t="str">
        <f t="shared" si="80"/>
        <v/>
      </c>
      <c r="W692" s="72">
        <f t="shared" si="79"/>
        <v>0</v>
      </c>
    </row>
    <row r="693" spans="1:23">
      <c r="A693" t="str">
        <f t="shared" si="80"/>
        <v/>
      </c>
      <c r="W693" s="72">
        <f t="shared" si="79"/>
        <v>0</v>
      </c>
    </row>
    <row r="694" spans="1:23">
      <c r="A694" t="str">
        <f t="shared" si="80"/>
        <v/>
      </c>
      <c r="W694" s="72">
        <f t="shared" si="79"/>
        <v>0</v>
      </c>
    </row>
    <row r="695" spans="1:23">
      <c r="A695" t="str">
        <f t="shared" si="80"/>
        <v/>
      </c>
      <c r="W695" s="72">
        <f t="shared" si="79"/>
        <v>0</v>
      </c>
    </row>
    <row r="696" spans="1:23">
      <c r="A696" t="str">
        <f t="shared" si="80"/>
        <v/>
      </c>
      <c r="W696" s="72">
        <f t="shared" si="79"/>
        <v>0</v>
      </c>
    </row>
    <row r="697" spans="1:23">
      <c r="A697" t="str">
        <f t="shared" si="80"/>
        <v/>
      </c>
      <c r="W697" s="72">
        <f t="shared" si="79"/>
        <v>0</v>
      </c>
    </row>
    <row r="698" spans="1:23">
      <c r="A698" t="str">
        <f t="shared" si="80"/>
        <v/>
      </c>
      <c r="W698" s="72">
        <f t="shared" si="79"/>
        <v>0</v>
      </c>
    </row>
    <row r="699" spans="1:23">
      <c r="A699" t="str">
        <f t="shared" si="80"/>
        <v/>
      </c>
      <c r="W699" s="72">
        <f t="shared" si="79"/>
        <v>0</v>
      </c>
    </row>
    <row r="700" spans="1:23">
      <c r="A700" t="str">
        <f t="shared" si="80"/>
        <v/>
      </c>
      <c r="W700" s="72">
        <f t="shared" si="79"/>
        <v>0</v>
      </c>
    </row>
    <row r="701" spans="1:23">
      <c r="A701" t="str">
        <f t="shared" si="80"/>
        <v/>
      </c>
      <c r="W701" s="72">
        <f t="shared" si="79"/>
        <v>0</v>
      </c>
    </row>
    <row r="702" spans="1:23">
      <c r="A702" t="str">
        <f t="shared" si="80"/>
        <v/>
      </c>
      <c r="W702" s="72">
        <f t="shared" si="79"/>
        <v>0</v>
      </c>
    </row>
    <row r="703" spans="1:23">
      <c r="A703" t="str">
        <f t="shared" si="80"/>
        <v/>
      </c>
      <c r="W703" s="72">
        <f t="shared" si="79"/>
        <v>0</v>
      </c>
    </row>
    <row r="704" spans="1:23">
      <c r="A704" t="str">
        <f t="shared" si="80"/>
        <v/>
      </c>
      <c r="W704" s="72">
        <f t="shared" si="79"/>
        <v>0</v>
      </c>
    </row>
    <row r="705" spans="1:23">
      <c r="A705" t="str">
        <f t="shared" si="80"/>
        <v/>
      </c>
      <c r="W705" s="72">
        <f t="shared" si="79"/>
        <v>0</v>
      </c>
    </row>
    <row r="706" spans="1:23">
      <c r="A706" t="str">
        <f t="shared" si="80"/>
        <v/>
      </c>
      <c r="W706" s="72">
        <f t="shared" si="79"/>
        <v>0</v>
      </c>
    </row>
    <row r="707" spans="1:23">
      <c r="A707" t="str">
        <f t="shared" si="80"/>
        <v/>
      </c>
      <c r="W707" s="72">
        <f t="shared" si="79"/>
        <v>0</v>
      </c>
    </row>
    <row r="708" spans="1:23">
      <c r="A708" t="str">
        <f t="shared" si="80"/>
        <v/>
      </c>
      <c r="W708" s="72">
        <f t="shared" si="79"/>
        <v>0</v>
      </c>
    </row>
    <row r="709" spans="1:23">
      <c r="A709" t="str">
        <f t="shared" si="80"/>
        <v/>
      </c>
      <c r="W709" s="72">
        <f t="shared" si="79"/>
        <v>0</v>
      </c>
    </row>
    <row r="710" spans="1:23">
      <c r="A710" t="str">
        <f t="shared" si="80"/>
        <v/>
      </c>
      <c r="W710" s="72">
        <f t="shared" si="79"/>
        <v>0</v>
      </c>
    </row>
    <row r="711" spans="1:23">
      <c r="A711" t="str">
        <f t="shared" si="80"/>
        <v/>
      </c>
      <c r="W711" s="72">
        <f t="shared" si="79"/>
        <v>0</v>
      </c>
    </row>
    <row r="712" spans="1:23">
      <c r="A712" t="str">
        <f t="shared" si="80"/>
        <v/>
      </c>
      <c r="W712" s="72">
        <f t="shared" ref="W712:W775" si="81">F712/10^6</f>
        <v>0</v>
      </c>
    </row>
    <row r="713" spans="1:23">
      <c r="A713" t="str">
        <f t="shared" si="80"/>
        <v/>
      </c>
      <c r="W713" s="72">
        <f t="shared" si="81"/>
        <v>0</v>
      </c>
    </row>
    <row r="714" spans="1:23">
      <c r="A714" t="str">
        <f t="shared" si="80"/>
        <v/>
      </c>
      <c r="W714" s="72">
        <f t="shared" si="81"/>
        <v>0</v>
      </c>
    </row>
    <row r="715" spans="1:23">
      <c r="A715" t="str">
        <f t="shared" si="80"/>
        <v/>
      </c>
      <c r="W715" s="72">
        <f t="shared" si="81"/>
        <v>0</v>
      </c>
    </row>
    <row r="716" spans="1:23">
      <c r="A716" t="str">
        <f t="shared" si="80"/>
        <v/>
      </c>
      <c r="W716" s="72">
        <f t="shared" si="81"/>
        <v>0</v>
      </c>
    </row>
    <row r="717" spans="1:23">
      <c r="A717" t="str">
        <f t="shared" si="80"/>
        <v/>
      </c>
      <c r="W717" s="72">
        <f t="shared" si="81"/>
        <v>0</v>
      </c>
    </row>
    <row r="718" spans="1:23">
      <c r="A718" t="str">
        <f t="shared" si="80"/>
        <v/>
      </c>
      <c r="W718" s="72">
        <f t="shared" si="81"/>
        <v>0</v>
      </c>
    </row>
    <row r="719" spans="1:23">
      <c r="A719" t="str">
        <f t="shared" si="80"/>
        <v/>
      </c>
      <c r="W719" s="72">
        <f t="shared" si="81"/>
        <v>0</v>
      </c>
    </row>
    <row r="720" spans="1:23">
      <c r="A720" t="str">
        <f t="shared" si="80"/>
        <v/>
      </c>
      <c r="W720" s="72">
        <f t="shared" si="81"/>
        <v>0</v>
      </c>
    </row>
    <row r="721" spans="1:23">
      <c r="A721" t="str">
        <f t="shared" si="80"/>
        <v/>
      </c>
      <c r="W721" s="72">
        <f t="shared" si="81"/>
        <v>0</v>
      </c>
    </row>
    <row r="722" spans="1:23">
      <c r="A722" t="str">
        <f t="shared" si="80"/>
        <v/>
      </c>
      <c r="W722" s="72">
        <f t="shared" si="81"/>
        <v>0</v>
      </c>
    </row>
    <row r="723" spans="1:23">
      <c r="A723" t="str">
        <f t="shared" si="80"/>
        <v/>
      </c>
      <c r="W723" s="72">
        <f t="shared" si="81"/>
        <v>0</v>
      </c>
    </row>
    <row r="724" spans="1:23">
      <c r="A724" t="str">
        <f t="shared" si="80"/>
        <v/>
      </c>
      <c r="W724" s="72">
        <f t="shared" si="81"/>
        <v>0</v>
      </c>
    </row>
    <row r="725" spans="1:23">
      <c r="A725" t="str">
        <f t="shared" si="80"/>
        <v/>
      </c>
      <c r="W725" s="72">
        <f t="shared" si="81"/>
        <v>0</v>
      </c>
    </row>
    <row r="726" spans="1:23">
      <c r="A726" t="str">
        <f t="shared" si="80"/>
        <v/>
      </c>
      <c r="W726" s="72">
        <f t="shared" si="81"/>
        <v>0</v>
      </c>
    </row>
    <row r="727" spans="1:23">
      <c r="A727" t="str">
        <f t="shared" si="80"/>
        <v/>
      </c>
      <c r="W727" s="72">
        <f t="shared" si="81"/>
        <v>0</v>
      </c>
    </row>
    <row r="728" spans="1:23">
      <c r="A728" t="str">
        <f t="shared" si="80"/>
        <v/>
      </c>
      <c r="W728" s="72">
        <f t="shared" si="81"/>
        <v>0</v>
      </c>
    </row>
    <row r="729" spans="1:23">
      <c r="A729" t="str">
        <f t="shared" si="80"/>
        <v/>
      </c>
      <c r="W729" s="72">
        <f t="shared" si="81"/>
        <v>0</v>
      </c>
    </row>
    <row r="730" spans="1:23">
      <c r="A730" t="str">
        <f t="shared" si="80"/>
        <v/>
      </c>
      <c r="W730" s="72">
        <f t="shared" si="81"/>
        <v>0</v>
      </c>
    </row>
    <row r="731" spans="1:23">
      <c r="A731" t="str">
        <f t="shared" si="80"/>
        <v/>
      </c>
      <c r="W731" s="72">
        <f t="shared" si="81"/>
        <v>0</v>
      </c>
    </row>
    <row r="732" spans="1:23">
      <c r="A732" t="str">
        <f t="shared" si="80"/>
        <v/>
      </c>
      <c r="W732" s="72">
        <f t="shared" si="81"/>
        <v>0</v>
      </c>
    </row>
    <row r="733" spans="1:23">
      <c r="A733" t="str">
        <f t="shared" ref="A733:A784" si="82">TRIM(SUBSTITUTE(CONCATENATE(B733,C733,D733)," ",""))</f>
        <v/>
      </c>
      <c r="W733" s="72">
        <f t="shared" si="81"/>
        <v>0</v>
      </c>
    </row>
    <row r="734" spans="1:23">
      <c r="A734" t="str">
        <f t="shared" si="82"/>
        <v/>
      </c>
      <c r="W734" s="72">
        <f t="shared" si="81"/>
        <v>0</v>
      </c>
    </row>
    <row r="735" spans="1:23">
      <c r="A735" t="str">
        <f t="shared" si="82"/>
        <v/>
      </c>
      <c r="W735" s="72">
        <f t="shared" si="81"/>
        <v>0</v>
      </c>
    </row>
    <row r="736" spans="1:23">
      <c r="A736" t="str">
        <f t="shared" si="82"/>
        <v/>
      </c>
      <c r="W736" s="72">
        <f t="shared" si="81"/>
        <v>0</v>
      </c>
    </row>
    <row r="737" spans="1:23">
      <c r="A737" t="str">
        <f t="shared" si="82"/>
        <v/>
      </c>
      <c r="W737" s="72">
        <f t="shared" si="81"/>
        <v>0</v>
      </c>
    </row>
    <row r="738" spans="1:23">
      <c r="A738" t="str">
        <f t="shared" si="82"/>
        <v/>
      </c>
      <c r="W738" s="72">
        <f t="shared" si="81"/>
        <v>0</v>
      </c>
    </row>
    <row r="739" spans="1:23">
      <c r="A739" t="str">
        <f t="shared" si="82"/>
        <v/>
      </c>
      <c r="W739" s="72">
        <f t="shared" si="81"/>
        <v>0</v>
      </c>
    </row>
    <row r="740" spans="1:23">
      <c r="A740" t="str">
        <f t="shared" si="82"/>
        <v/>
      </c>
      <c r="W740" s="72">
        <f t="shared" si="81"/>
        <v>0</v>
      </c>
    </row>
    <row r="741" spans="1:23">
      <c r="A741" t="str">
        <f t="shared" si="82"/>
        <v/>
      </c>
      <c r="W741" s="72">
        <f t="shared" si="81"/>
        <v>0</v>
      </c>
    </row>
    <row r="742" spans="1:23">
      <c r="A742" t="str">
        <f t="shared" si="82"/>
        <v/>
      </c>
      <c r="W742" s="72">
        <f t="shared" si="81"/>
        <v>0</v>
      </c>
    </row>
    <row r="743" spans="1:23">
      <c r="A743" t="str">
        <f t="shared" si="82"/>
        <v/>
      </c>
      <c r="W743" s="72">
        <f t="shared" si="81"/>
        <v>0</v>
      </c>
    </row>
    <row r="744" spans="1:23">
      <c r="A744" t="str">
        <f t="shared" si="82"/>
        <v/>
      </c>
      <c r="W744" s="72">
        <f t="shared" si="81"/>
        <v>0</v>
      </c>
    </row>
    <row r="745" spans="1:23">
      <c r="A745" t="str">
        <f t="shared" si="82"/>
        <v/>
      </c>
      <c r="W745" s="72">
        <f t="shared" si="81"/>
        <v>0</v>
      </c>
    </row>
    <row r="746" spans="1:23">
      <c r="A746" t="str">
        <f t="shared" si="82"/>
        <v/>
      </c>
      <c r="W746" s="72">
        <f t="shared" si="81"/>
        <v>0</v>
      </c>
    </row>
    <row r="747" spans="1:23">
      <c r="A747" t="str">
        <f t="shared" si="82"/>
        <v/>
      </c>
      <c r="W747" s="72">
        <f t="shared" si="81"/>
        <v>0</v>
      </c>
    </row>
    <row r="748" spans="1:23">
      <c r="A748" t="str">
        <f t="shared" si="82"/>
        <v/>
      </c>
      <c r="W748" s="72">
        <f t="shared" si="81"/>
        <v>0</v>
      </c>
    </row>
    <row r="749" spans="1:23">
      <c r="A749" t="str">
        <f t="shared" si="82"/>
        <v/>
      </c>
      <c r="W749" s="72">
        <f t="shared" si="81"/>
        <v>0</v>
      </c>
    </row>
    <row r="750" spans="1:23">
      <c r="A750" t="str">
        <f t="shared" si="82"/>
        <v/>
      </c>
      <c r="W750" s="72">
        <f t="shared" si="81"/>
        <v>0</v>
      </c>
    </row>
    <row r="751" spans="1:23">
      <c r="A751" t="str">
        <f t="shared" si="82"/>
        <v/>
      </c>
      <c r="W751" s="72">
        <f t="shared" si="81"/>
        <v>0</v>
      </c>
    </row>
    <row r="752" spans="1:23">
      <c r="A752" t="str">
        <f t="shared" si="82"/>
        <v/>
      </c>
      <c r="W752" s="72">
        <f t="shared" si="81"/>
        <v>0</v>
      </c>
    </row>
    <row r="753" spans="1:23">
      <c r="A753" t="str">
        <f t="shared" si="82"/>
        <v/>
      </c>
      <c r="W753" s="72">
        <f t="shared" si="81"/>
        <v>0</v>
      </c>
    </row>
    <row r="754" spans="1:23">
      <c r="A754" t="str">
        <f t="shared" si="82"/>
        <v/>
      </c>
      <c r="W754" s="72">
        <f t="shared" si="81"/>
        <v>0</v>
      </c>
    </row>
    <row r="755" spans="1:23">
      <c r="A755" t="str">
        <f t="shared" si="82"/>
        <v/>
      </c>
      <c r="W755" s="72">
        <f t="shared" si="81"/>
        <v>0</v>
      </c>
    </row>
    <row r="756" spans="1:23">
      <c r="A756" t="str">
        <f t="shared" si="82"/>
        <v/>
      </c>
      <c r="W756" s="72">
        <f t="shared" si="81"/>
        <v>0</v>
      </c>
    </row>
    <row r="757" spans="1:23">
      <c r="A757" t="str">
        <f t="shared" si="82"/>
        <v/>
      </c>
      <c r="W757" s="72">
        <f t="shared" si="81"/>
        <v>0</v>
      </c>
    </row>
    <row r="758" spans="1:23">
      <c r="A758" t="str">
        <f t="shared" si="82"/>
        <v/>
      </c>
      <c r="W758" s="72">
        <f t="shared" si="81"/>
        <v>0</v>
      </c>
    </row>
    <row r="759" spans="1:23">
      <c r="A759" t="str">
        <f t="shared" si="82"/>
        <v/>
      </c>
      <c r="W759" s="72">
        <f t="shared" si="81"/>
        <v>0</v>
      </c>
    </row>
    <row r="760" spans="1:23">
      <c r="A760" t="str">
        <f t="shared" si="82"/>
        <v/>
      </c>
      <c r="W760" s="72">
        <f t="shared" si="81"/>
        <v>0</v>
      </c>
    </row>
    <row r="761" spans="1:23">
      <c r="A761" t="str">
        <f t="shared" si="82"/>
        <v/>
      </c>
      <c r="W761" s="72">
        <f t="shared" si="81"/>
        <v>0</v>
      </c>
    </row>
    <row r="762" spans="1:23">
      <c r="A762" t="str">
        <f t="shared" si="82"/>
        <v/>
      </c>
      <c r="W762" s="72">
        <f t="shared" si="81"/>
        <v>0</v>
      </c>
    </row>
    <row r="763" spans="1:23">
      <c r="A763" t="str">
        <f t="shared" si="82"/>
        <v/>
      </c>
      <c r="W763" s="72">
        <f t="shared" si="81"/>
        <v>0</v>
      </c>
    </row>
    <row r="764" spans="1:23">
      <c r="A764" t="str">
        <f t="shared" si="82"/>
        <v/>
      </c>
      <c r="W764" s="72">
        <f t="shared" si="81"/>
        <v>0</v>
      </c>
    </row>
    <row r="765" spans="1:23">
      <c r="A765" t="str">
        <f t="shared" si="82"/>
        <v/>
      </c>
      <c r="W765" s="72">
        <f t="shared" si="81"/>
        <v>0</v>
      </c>
    </row>
    <row r="766" spans="1:23">
      <c r="A766" t="str">
        <f t="shared" si="82"/>
        <v/>
      </c>
      <c r="W766" s="72">
        <f t="shared" si="81"/>
        <v>0</v>
      </c>
    </row>
    <row r="767" spans="1:23">
      <c r="A767" t="str">
        <f t="shared" si="82"/>
        <v/>
      </c>
      <c r="W767" s="72">
        <f t="shared" si="81"/>
        <v>0</v>
      </c>
    </row>
    <row r="768" spans="1:23">
      <c r="A768" t="str">
        <f t="shared" si="82"/>
        <v/>
      </c>
      <c r="W768" s="72">
        <f t="shared" si="81"/>
        <v>0</v>
      </c>
    </row>
    <row r="769" spans="1:23">
      <c r="A769" t="str">
        <f t="shared" si="82"/>
        <v/>
      </c>
      <c r="W769" s="72">
        <f t="shared" si="81"/>
        <v>0</v>
      </c>
    </row>
    <row r="770" spans="1:23">
      <c r="A770" t="str">
        <f t="shared" si="82"/>
        <v/>
      </c>
      <c r="W770" s="72">
        <f t="shared" si="81"/>
        <v>0</v>
      </c>
    </row>
    <row r="771" spans="1:23">
      <c r="A771" t="str">
        <f t="shared" si="82"/>
        <v/>
      </c>
      <c r="W771" s="72">
        <f t="shared" si="81"/>
        <v>0</v>
      </c>
    </row>
    <row r="772" spans="1:23">
      <c r="A772" t="str">
        <f t="shared" si="82"/>
        <v/>
      </c>
      <c r="W772" s="72">
        <f t="shared" si="81"/>
        <v>0</v>
      </c>
    </row>
    <row r="773" spans="1:23">
      <c r="A773" t="str">
        <f t="shared" si="82"/>
        <v/>
      </c>
      <c r="W773" s="72">
        <f t="shared" si="81"/>
        <v>0</v>
      </c>
    </row>
    <row r="774" spans="1:23">
      <c r="A774" t="str">
        <f t="shared" si="82"/>
        <v/>
      </c>
      <c r="W774" s="72">
        <f t="shared" si="81"/>
        <v>0</v>
      </c>
    </row>
    <row r="775" spans="1:23">
      <c r="A775" t="str">
        <f t="shared" si="82"/>
        <v/>
      </c>
      <c r="W775" s="72">
        <f t="shared" si="81"/>
        <v>0</v>
      </c>
    </row>
    <row r="776" spans="1:23">
      <c r="A776" t="str">
        <f t="shared" si="82"/>
        <v/>
      </c>
      <c r="W776" s="72">
        <f t="shared" ref="W776:W784" si="83">F776/10^6</f>
        <v>0</v>
      </c>
    </row>
    <row r="777" spans="1:23">
      <c r="A777" t="str">
        <f t="shared" si="82"/>
        <v/>
      </c>
      <c r="W777" s="72">
        <f t="shared" si="83"/>
        <v>0</v>
      </c>
    </row>
    <row r="778" spans="1:23">
      <c r="A778" t="str">
        <f t="shared" si="82"/>
        <v/>
      </c>
      <c r="W778" s="72">
        <f t="shared" si="83"/>
        <v>0</v>
      </c>
    </row>
    <row r="779" spans="1:23">
      <c r="A779" t="str">
        <f t="shared" si="82"/>
        <v/>
      </c>
      <c r="W779" s="72">
        <f t="shared" si="83"/>
        <v>0</v>
      </c>
    </row>
    <row r="780" spans="1:23">
      <c r="A780" t="str">
        <f t="shared" si="82"/>
        <v/>
      </c>
      <c r="W780" s="72">
        <f t="shared" si="83"/>
        <v>0</v>
      </c>
    </row>
    <row r="781" spans="1:23">
      <c r="A781" t="str">
        <f t="shared" si="82"/>
        <v/>
      </c>
      <c r="W781" s="72">
        <f t="shared" si="83"/>
        <v>0</v>
      </c>
    </row>
    <row r="782" spans="1:23">
      <c r="A782" t="str">
        <f t="shared" si="82"/>
        <v/>
      </c>
      <c r="W782" s="72">
        <f t="shared" si="83"/>
        <v>0</v>
      </c>
    </row>
    <row r="783" spans="1:23">
      <c r="A783" t="str">
        <f t="shared" si="82"/>
        <v/>
      </c>
      <c r="W783" s="72">
        <f t="shared" si="83"/>
        <v>0</v>
      </c>
    </row>
    <row r="784" spans="1:23">
      <c r="A784" t="str">
        <f t="shared" si="82"/>
        <v/>
      </c>
      <c r="W784" s="72">
        <f t="shared" si="83"/>
        <v>0</v>
      </c>
    </row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sheet="1" selectLockedCells="1" selectUnlockedCells="1"/>
  <autoFilter ref="B1:H784" xr:uid="{00000000-0001-0000-0000-000000000000}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1291B-8345-465B-9750-222833AF6DF8}">
  <sheetPr codeName="Sheet4">
    <tabColor theme="1"/>
  </sheetPr>
  <dimension ref="A1:I363"/>
  <sheetViews>
    <sheetView workbookViewId="0"/>
  </sheetViews>
  <sheetFormatPr defaultRowHeight="14.5"/>
  <cols>
    <col min="1" max="1" width="18.7265625" style="90" customWidth="1"/>
    <col min="2" max="2" width="26.453125" bestFit="1" customWidth="1"/>
    <col min="4" max="4" width="47" bestFit="1" customWidth="1"/>
    <col min="8" max="8" width="14.26953125" customWidth="1"/>
  </cols>
  <sheetData>
    <row r="1" spans="1:9">
      <c r="A1" s="83" t="s">
        <v>517</v>
      </c>
      <c r="B1" s="56" t="s">
        <v>518</v>
      </c>
      <c r="C1" s="56"/>
      <c r="D1" s="84" t="s">
        <v>519</v>
      </c>
      <c r="E1" s="85"/>
      <c r="F1" s="84" t="s">
        <v>520</v>
      </c>
      <c r="G1" s="85"/>
      <c r="H1" s="84" t="s">
        <v>520</v>
      </c>
      <c r="I1" s="86"/>
    </row>
    <row r="2" spans="1:9" ht="29">
      <c r="A2" s="87" t="s">
        <v>521</v>
      </c>
      <c r="B2" t="s">
        <v>22</v>
      </c>
      <c r="C2">
        <v>1</v>
      </c>
      <c r="D2" s="88" t="s">
        <v>2</v>
      </c>
      <c r="E2">
        <v>1</v>
      </c>
      <c r="F2" s="88" t="s">
        <v>46</v>
      </c>
      <c r="G2" t="s">
        <v>522</v>
      </c>
      <c r="H2" s="88" t="s">
        <v>523</v>
      </c>
      <c r="I2" s="89" t="s">
        <v>524</v>
      </c>
    </row>
    <row r="3" spans="1:9">
      <c r="B3" t="s">
        <v>525</v>
      </c>
      <c r="C3">
        <v>2</v>
      </c>
      <c r="D3" s="88" t="s">
        <v>3</v>
      </c>
      <c r="E3">
        <v>2</v>
      </c>
      <c r="F3" s="88" t="s">
        <v>57</v>
      </c>
      <c r="G3" t="s">
        <v>526</v>
      </c>
      <c r="H3" s="88" t="s">
        <v>527</v>
      </c>
      <c r="I3" s="89" t="s">
        <v>528</v>
      </c>
    </row>
    <row r="4" spans="1:9">
      <c r="B4" t="s">
        <v>529</v>
      </c>
      <c r="C4">
        <v>3</v>
      </c>
      <c r="D4" s="88" t="s">
        <v>4</v>
      </c>
      <c r="E4">
        <v>3</v>
      </c>
      <c r="F4" s="88" t="s">
        <v>69</v>
      </c>
      <c r="G4" t="s">
        <v>530</v>
      </c>
      <c r="H4" s="88" t="s">
        <v>531</v>
      </c>
      <c r="I4" s="89" t="s">
        <v>532</v>
      </c>
    </row>
    <row r="5" spans="1:9">
      <c r="B5" t="s">
        <v>533</v>
      </c>
      <c r="C5">
        <v>12</v>
      </c>
      <c r="D5" s="88" t="s">
        <v>5</v>
      </c>
      <c r="E5">
        <v>4</v>
      </c>
      <c r="F5" s="88" t="s">
        <v>78</v>
      </c>
      <c r="G5" t="s">
        <v>534</v>
      </c>
      <c r="H5" s="88" t="s">
        <v>535</v>
      </c>
      <c r="I5" s="89" t="s">
        <v>536</v>
      </c>
    </row>
    <row r="6" spans="1:9">
      <c r="B6" t="s">
        <v>537</v>
      </c>
      <c r="C6">
        <v>23</v>
      </c>
      <c r="D6" s="88" t="s">
        <v>6</v>
      </c>
      <c r="E6">
        <v>5</v>
      </c>
      <c r="F6" s="88" t="s">
        <v>88</v>
      </c>
      <c r="G6" t="s">
        <v>538</v>
      </c>
      <c r="H6" s="88" t="s">
        <v>539</v>
      </c>
      <c r="I6" s="89" t="s">
        <v>540</v>
      </c>
    </row>
    <row r="7" spans="1:9">
      <c r="B7" t="s">
        <v>541</v>
      </c>
      <c r="C7">
        <v>123</v>
      </c>
      <c r="D7" s="88" t="s">
        <v>7</v>
      </c>
      <c r="E7">
        <v>6</v>
      </c>
      <c r="F7" s="88" t="s">
        <v>92</v>
      </c>
      <c r="G7" t="s">
        <v>542</v>
      </c>
      <c r="H7" s="88" t="s">
        <v>543</v>
      </c>
      <c r="I7" s="89" t="s">
        <v>544</v>
      </c>
    </row>
    <row r="8" spans="1:9">
      <c r="D8" s="88" t="s">
        <v>8</v>
      </c>
      <c r="E8">
        <v>7</v>
      </c>
      <c r="F8" s="88" t="s">
        <v>96</v>
      </c>
      <c r="G8" t="s">
        <v>545</v>
      </c>
      <c r="H8" s="88" t="s">
        <v>546</v>
      </c>
      <c r="I8" s="89" t="s">
        <v>547</v>
      </c>
    </row>
    <row r="9" spans="1:9">
      <c r="D9" s="88" t="s">
        <v>9</v>
      </c>
      <c r="E9">
        <v>8</v>
      </c>
      <c r="F9" s="88" t="s">
        <v>101</v>
      </c>
      <c r="G9" t="s">
        <v>548</v>
      </c>
      <c r="H9" s="88" t="s">
        <v>549</v>
      </c>
      <c r="I9" s="89" t="s">
        <v>550</v>
      </c>
    </row>
    <row r="10" spans="1:9">
      <c r="D10" s="88" t="s">
        <v>10</v>
      </c>
      <c r="E10">
        <v>9</v>
      </c>
      <c r="F10" s="88" t="s">
        <v>551</v>
      </c>
      <c r="G10" t="s">
        <v>552</v>
      </c>
      <c r="H10" s="88" t="s">
        <v>553</v>
      </c>
      <c r="I10" s="89" t="s">
        <v>554</v>
      </c>
    </row>
    <row r="11" spans="1:9" ht="15" thickBot="1">
      <c r="D11" s="91" t="s">
        <v>455</v>
      </c>
      <c r="E11" s="64">
        <v>10</v>
      </c>
      <c r="F11" s="88" t="s">
        <v>112</v>
      </c>
      <c r="G11" t="s">
        <v>555</v>
      </c>
      <c r="H11" s="88" t="s">
        <v>556</v>
      </c>
      <c r="I11" s="89" t="s">
        <v>557</v>
      </c>
    </row>
    <row r="12" spans="1:9">
      <c r="F12" s="88" t="s">
        <v>124</v>
      </c>
      <c r="G12" t="s">
        <v>558</v>
      </c>
      <c r="H12" s="88" t="s">
        <v>559</v>
      </c>
      <c r="I12" s="89" t="s">
        <v>560</v>
      </c>
    </row>
    <row r="13" spans="1:9">
      <c r="F13" s="88" t="s">
        <v>132</v>
      </c>
      <c r="G13" t="s">
        <v>561</v>
      </c>
      <c r="H13" s="88" t="s">
        <v>562</v>
      </c>
      <c r="I13" s="89" t="s">
        <v>563</v>
      </c>
    </row>
    <row r="14" spans="1:9">
      <c r="F14" s="88" t="s">
        <v>135</v>
      </c>
      <c r="G14" t="s">
        <v>564</v>
      </c>
      <c r="H14" s="88" t="s">
        <v>565</v>
      </c>
      <c r="I14" s="89" t="s">
        <v>566</v>
      </c>
    </row>
    <row r="15" spans="1:9">
      <c r="F15" s="88" t="s">
        <v>141</v>
      </c>
      <c r="G15" t="s">
        <v>567</v>
      </c>
      <c r="H15" s="88" t="s">
        <v>568</v>
      </c>
      <c r="I15" s="89" t="s">
        <v>569</v>
      </c>
    </row>
    <row r="16" spans="1:9">
      <c r="F16" s="88" t="s">
        <v>570</v>
      </c>
      <c r="G16" t="s">
        <v>571</v>
      </c>
      <c r="H16" s="88" t="s">
        <v>572</v>
      </c>
      <c r="I16" s="89" t="s">
        <v>573</v>
      </c>
    </row>
    <row r="17" spans="6:9">
      <c r="F17" s="88" t="s">
        <v>148</v>
      </c>
      <c r="G17" t="s">
        <v>574</v>
      </c>
      <c r="H17" s="88" t="s">
        <v>575</v>
      </c>
      <c r="I17" s="89" t="s">
        <v>576</v>
      </c>
    </row>
    <row r="18" spans="6:9">
      <c r="F18" s="88" t="s">
        <v>577</v>
      </c>
      <c r="G18" t="s">
        <v>578</v>
      </c>
      <c r="H18" s="88" t="s">
        <v>579</v>
      </c>
      <c r="I18" s="89" t="s">
        <v>580</v>
      </c>
    </row>
    <row r="19" spans="6:9">
      <c r="F19" s="88" t="s">
        <v>165</v>
      </c>
      <c r="G19" t="s">
        <v>581</v>
      </c>
      <c r="H19" s="88" t="s">
        <v>582</v>
      </c>
      <c r="I19" s="89" t="s">
        <v>583</v>
      </c>
    </row>
    <row r="20" spans="6:9">
      <c r="F20" s="88" t="s">
        <v>584</v>
      </c>
      <c r="G20" t="s">
        <v>585</v>
      </c>
      <c r="H20" s="88" t="s">
        <v>586</v>
      </c>
      <c r="I20" s="89" t="s">
        <v>587</v>
      </c>
    </row>
    <row r="21" spans="6:9">
      <c r="F21" s="88" t="s">
        <v>175</v>
      </c>
      <c r="G21" t="s">
        <v>588</v>
      </c>
      <c r="H21" s="88" t="s">
        <v>589</v>
      </c>
      <c r="I21" s="89" t="s">
        <v>590</v>
      </c>
    </row>
    <row r="22" spans="6:9">
      <c r="F22" s="88" t="s">
        <v>591</v>
      </c>
      <c r="G22" t="s">
        <v>592</v>
      </c>
      <c r="H22" s="88" t="s">
        <v>593</v>
      </c>
      <c r="I22" s="89" t="s">
        <v>594</v>
      </c>
    </row>
    <row r="23" spans="6:9">
      <c r="F23" s="88" t="s">
        <v>178</v>
      </c>
      <c r="G23" t="s">
        <v>595</v>
      </c>
      <c r="H23" s="88" t="s">
        <v>596</v>
      </c>
      <c r="I23" s="89" t="s">
        <v>597</v>
      </c>
    </row>
    <row r="24" spans="6:9">
      <c r="F24" s="88" t="s">
        <v>598</v>
      </c>
      <c r="G24" t="s">
        <v>599</v>
      </c>
      <c r="H24" s="88" t="s">
        <v>600</v>
      </c>
      <c r="I24" s="89" t="s">
        <v>601</v>
      </c>
    </row>
    <row r="25" spans="6:9">
      <c r="F25" s="88" t="s">
        <v>183</v>
      </c>
      <c r="G25" t="s">
        <v>602</v>
      </c>
      <c r="H25" s="88" t="s">
        <v>603</v>
      </c>
      <c r="I25" s="89" t="s">
        <v>604</v>
      </c>
    </row>
    <row r="26" spans="6:9">
      <c r="F26" s="88" t="s">
        <v>605</v>
      </c>
      <c r="G26" t="s">
        <v>606</v>
      </c>
      <c r="H26" s="88" t="s">
        <v>607</v>
      </c>
      <c r="I26" s="89" t="s">
        <v>608</v>
      </c>
    </row>
    <row r="27" spans="6:9">
      <c r="F27" s="88" t="s">
        <v>609</v>
      </c>
      <c r="G27" t="s">
        <v>610</v>
      </c>
      <c r="H27" s="88" t="s">
        <v>74</v>
      </c>
      <c r="I27" s="89" t="s">
        <v>611</v>
      </c>
    </row>
    <row r="28" spans="6:9">
      <c r="F28" s="88" t="s">
        <v>188</v>
      </c>
      <c r="G28" t="s">
        <v>612</v>
      </c>
      <c r="H28" s="88" t="s">
        <v>613</v>
      </c>
      <c r="I28" s="89" t="s">
        <v>614</v>
      </c>
    </row>
    <row r="29" spans="6:9">
      <c r="F29" s="88" t="s">
        <v>196</v>
      </c>
      <c r="G29" t="s">
        <v>615</v>
      </c>
      <c r="H29" s="88" t="s">
        <v>616</v>
      </c>
      <c r="I29" s="89" t="s">
        <v>617</v>
      </c>
    </row>
    <row r="30" spans="6:9">
      <c r="F30" s="88" t="s">
        <v>200</v>
      </c>
      <c r="G30" t="s">
        <v>618</v>
      </c>
      <c r="H30" s="88" t="s">
        <v>619</v>
      </c>
      <c r="I30" s="89" t="s">
        <v>620</v>
      </c>
    </row>
    <row r="31" spans="6:9">
      <c r="F31" s="88" t="s">
        <v>202</v>
      </c>
      <c r="G31" t="s">
        <v>621</v>
      </c>
      <c r="H31" s="88" t="s">
        <v>622</v>
      </c>
      <c r="I31" s="89" t="s">
        <v>623</v>
      </c>
    </row>
    <row r="32" spans="6:9">
      <c r="F32" s="88" t="s">
        <v>205</v>
      </c>
      <c r="G32" t="s">
        <v>624</v>
      </c>
      <c r="H32" s="88" t="s">
        <v>625</v>
      </c>
      <c r="I32" s="89" t="s">
        <v>626</v>
      </c>
    </row>
    <row r="33" spans="6:9">
      <c r="F33" s="88" t="s">
        <v>208</v>
      </c>
      <c r="G33" t="s">
        <v>627</v>
      </c>
      <c r="H33" s="88" t="s">
        <v>628</v>
      </c>
      <c r="I33" s="89" t="s">
        <v>629</v>
      </c>
    </row>
    <row r="34" spans="6:9">
      <c r="F34" s="88" t="s">
        <v>211</v>
      </c>
      <c r="G34" t="s">
        <v>630</v>
      </c>
      <c r="H34" s="88" t="s">
        <v>631</v>
      </c>
      <c r="I34" s="89" t="s">
        <v>632</v>
      </c>
    </row>
    <row r="35" spans="6:9">
      <c r="F35" s="88" t="s">
        <v>214</v>
      </c>
      <c r="G35" t="s">
        <v>633</v>
      </c>
      <c r="H35" s="88" t="s">
        <v>634</v>
      </c>
      <c r="I35" s="89" t="s">
        <v>635</v>
      </c>
    </row>
    <row r="36" spans="6:9">
      <c r="F36" s="88" t="s">
        <v>217</v>
      </c>
      <c r="G36" t="s">
        <v>636</v>
      </c>
      <c r="H36" s="88" t="s">
        <v>637</v>
      </c>
      <c r="I36" s="89" t="s">
        <v>638</v>
      </c>
    </row>
    <row r="37" spans="6:9">
      <c r="F37" s="88" t="s">
        <v>220</v>
      </c>
      <c r="G37" t="s">
        <v>639</v>
      </c>
      <c r="H37" s="88" t="s">
        <v>640</v>
      </c>
      <c r="I37" s="89" t="s">
        <v>641</v>
      </c>
    </row>
    <row r="38" spans="6:9">
      <c r="F38" s="88" t="s">
        <v>223</v>
      </c>
      <c r="G38" t="s">
        <v>642</v>
      </c>
      <c r="H38" s="88" t="s">
        <v>643</v>
      </c>
      <c r="I38" s="89" t="s">
        <v>644</v>
      </c>
    </row>
    <row r="39" spans="6:9">
      <c r="F39" s="88" t="s">
        <v>226</v>
      </c>
      <c r="G39" t="s">
        <v>645</v>
      </c>
      <c r="H39" s="88" t="s">
        <v>646</v>
      </c>
      <c r="I39" s="89" t="s">
        <v>647</v>
      </c>
    </row>
    <row r="40" spans="6:9">
      <c r="F40" s="88" t="s">
        <v>233</v>
      </c>
      <c r="G40" t="s">
        <v>648</v>
      </c>
      <c r="H40" s="88" t="s">
        <v>649</v>
      </c>
      <c r="I40" s="89" t="s">
        <v>650</v>
      </c>
    </row>
    <row r="41" spans="6:9">
      <c r="F41" s="88" t="s">
        <v>242</v>
      </c>
      <c r="G41" t="s">
        <v>651</v>
      </c>
      <c r="H41" s="88" t="s">
        <v>652</v>
      </c>
      <c r="I41" s="89" t="s">
        <v>653</v>
      </c>
    </row>
    <row r="42" spans="6:9">
      <c r="F42" s="88" t="s">
        <v>246</v>
      </c>
      <c r="G42" t="s">
        <v>654</v>
      </c>
      <c r="H42" s="88" t="s">
        <v>655</v>
      </c>
      <c r="I42" s="89" t="s">
        <v>656</v>
      </c>
    </row>
    <row r="43" spans="6:9">
      <c r="F43" s="88" t="s">
        <v>252</v>
      </c>
      <c r="G43" t="s">
        <v>657</v>
      </c>
      <c r="H43" s="88" t="s">
        <v>658</v>
      </c>
      <c r="I43" s="89" t="s">
        <v>659</v>
      </c>
    </row>
    <row r="44" spans="6:9">
      <c r="F44" s="88" t="s">
        <v>255</v>
      </c>
      <c r="G44" t="s">
        <v>660</v>
      </c>
      <c r="H44" s="88" t="s">
        <v>661</v>
      </c>
      <c r="I44" s="89" t="s">
        <v>662</v>
      </c>
    </row>
    <row r="45" spans="6:9">
      <c r="F45" s="88" t="s">
        <v>258</v>
      </c>
      <c r="G45" t="s">
        <v>663</v>
      </c>
      <c r="H45" s="88" t="s">
        <v>664</v>
      </c>
      <c r="I45" s="89" t="s">
        <v>665</v>
      </c>
    </row>
    <row r="46" spans="6:9">
      <c r="F46" s="88" t="s">
        <v>666</v>
      </c>
      <c r="G46" t="s">
        <v>667</v>
      </c>
      <c r="H46" s="88" t="s">
        <v>668</v>
      </c>
      <c r="I46" s="89" t="s">
        <v>669</v>
      </c>
    </row>
    <row r="47" spans="6:9">
      <c r="F47" s="88" t="s">
        <v>262</v>
      </c>
      <c r="G47" t="s">
        <v>670</v>
      </c>
      <c r="H47" s="88" t="s">
        <v>99</v>
      </c>
      <c r="I47" s="89" t="s">
        <v>671</v>
      </c>
    </row>
    <row r="48" spans="6:9">
      <c r="F48" s="88" t="s">
        <v>265</v>
      </c>
      <c r="G48" t="s">
        <v>672</v>
      </c>
      <c r="H48" s="88" t="s">
        <v>673</v>
      </c>
      <c r="I48" s="89" t="s">
        <v>674</v>
      </c>
    </row>
    <row r="49" spans="6:9">
      <c r="F49" s="88" t="s">
        <v>271</v>
      </c>
      <c r="G49" t="s">
        <v>675</v>
      </c>
      <c r="H49" s="88" t="s">
        <v>676</v>
      </c>
      <c r="I49" s="89" t="s">
        <v>677</v>
      </c>
    </row>
    <row r="50" spans="6:9">
      <c r="F50" s="88" t="s">
        <v>274</v>
      </c>
      <c r="G50" t="s">
        <v>678</v>
      </c>
      <c r="H50" s="88" t="s">
        <v>679</v>
      </c>
      <c r="I50" s="89" t="s">
        <v>680</v>
      </c>
    </row>
    <row r="51" spans="6:9">
      <c r="F51" s="88" t="s">
        <v>681</v>
      </c>
      <c r="G51" t="s">
        <v>682</v>
      </c>
      <c r="H51" s="88" t="s">
        <v>683</v>
      </c>
      <c r="I51" s="89" t="s">
        <v>684</v>
      </c>
    </row>
    <row r="52" spans="6:9">
      <c r="F52" s="88" t="s">
        <v>278</v>
      </c>
      <c r="G52" t="s">
        <v>685</v>
      </c>
      <c r="H52" s="88" t="s">
        <v>686</v>
      </c>
      <c r="I52" s="89" t="s">
        <v>687</v>
      </c>
    </row>
    <row r="53" spans="6:9">
      <c r="F53" s="88" t="s">
        <v>281</v>
      </c>
      <c r="G53" t="s">
        <v>688</v>
      </c>
      <c r="H53" s="88" t="s">
        <v>689</v>
      </c>
      <c r="I53" s="89" t="s">
        <v>690</v>
      </c>
    </row>
    <row r="54" spans="6:9">
      <c r="F54" s="88" t="s">
        <v>284</v>
      </c>
      <c r="G54" t="s">
        <v>691</v>
      </c>
      <c r="H54" s="88" t="s">
        <v>692</v>
      </c>
      <c r="I54" s="89" t="s">
        <v>693</v>
      </c>
    </row>
    <row r="55" spans="6:9">
      <c r="F55" s="88" t="s">
        <v>285</v>
      </c>
      <c r="G55" t="s">
        <v>694</v>
      </c>
      <c r="H55" s="88" t="s">
        <v>695</v>
      </c>
      <c r="I55" s="89" t="s">
        <v>696</v>
      </c>
    </row>
    <row r="56" spans="6:9">
      <c r="F56" s="88" t="s">
        <v>298</v>
      </c>
      <c r="G56" t="s">
        <v>697</v>
      </c>
      <c r="H56" s="88" t="s">
        <v>698</v>
      </c>
      <c r="I56" s="89" t="s">
        <v>699</v>
      </c>
    </row>
    <row r="57" spans="6:9">
      <c r="F57" s="88" t="s">
        <v>700</v>
      </c>
      <c r="G57" t="s">
        <v>701</v>
      </c>
      <c r="H57" s="88" t="s">
        <v>702</v>
      </c>
      <c r="I57" s="89" t="s">
        <v>703</v>
      </c>
    </row>
    <row r="58" spans="6:9">
      <c r="F58" s="88" t="s">
        <v>313</v>
      </c>
      <c r="G58" t="s">
        <v>704</v>
      </c>
      <c r="H58" s="88" t="s">
        <v>705</v>
      </c>
      <c r="I58" s="89" t="s">
        <v>706</v>
      </c>
    </row>
    <row r="59" spans="6:9">
      <c r="F59" s="88" t="s">
        <v>322</v>
      </c>
      <c r="G59" t="s">
        <v>707</v>
      </c>
      <c r="H59" s="88" t="s">
        <v>708</v>
      </c>
      <c r="I59" s="89" t="s">
        <v>709</v>
      </c>
    </row>
    <row r="60" spans="6:9">
      <c r="F60" s="88" t="s">
        <v>325</v>
      </c>
      <c r="G60" t="s">
        <v>710</v>
      </c>
      <c r="H60" s="88" t="s">
        <v>711</v>
      </c>
      <c r="I60" s="89" t="s">
        <v>712</v>
      </c>
    </row>
    <row r="61" spans="6:9">
      <c r="F61" s="88" t="s">
        <v>328</v>
      </c>
      <c r="G61" t="s">
        <v>713</v>
      </c>
      <c r="H61" s="88" t="s">
        <v>714</v>
      </c>
      <c r="I61" s="89" t="s">
        <v>715</v>
      </c>
    </row>
    <row r="62" spans="6:9">
      <c r="F62" s="88" t="s">
        <v>333</v>
      </c>
      <c r="G62" t="s">
        <v>716</v>
      </c>
      <c r="H62" s="88" t="s">
        <v>717</v>
      </c>
      <c r="I62" s="89" t="s">
        <v>718</v>
      </c>
    </row>
    <row r="63" spans="6:9">
      <c r="F63" s="88" t="s">
        <v>719</v>
      </c>
      <c r="G63" t="s">
        <v>720</v>
      </c>
      <c r="H63" s="88" t="s">
        <v>721</v>
      </c>
      <c r="I63" s="89" t="s">
        <v>722</v>
      </c>
    </row>
    <row r="64" spans="6:9">
      <c r="F64" s="88" t="s">
        <v>342</v>
      </c>
      <c r="G64" t="s">
        <v>723</v>
      </c>
      <c r="H64" s="88" t="s">
        <v>724</v>
      </c>
      <c r="I64" s="89" t="s">
        <v>725</v>
      </c>
    </row>
    <row r="65" spans="6:9">
      <c r="F65" s="88" t="s">
        <v>345</v>
      </c>
      <c r="G65" t="s">
        <v>726</v>
      </c>
      <c r="H65" s="88" t="s">
        <v>727</v>
      </c>
      <c r="I65" s="89" t="s">
        <v>728</v>
      </c>
    </row>
    <row r="66" spans="6:9">
      <c r="F66" s="88" t="s">
        <v>361</v>
      </c>
      <c r="G66" t="s">
        <v>729</v>
      </c>
      <c r="H66" s="88" t="s">
        <v>730</v>
      </c>
      <c r="I66" s="89" t="s">
        <v>731</v>
      </c>
    </row>
    <row r="67" spans="6:9">
      <c r="F67" s="88" t="s">
        <v>362</v>
      </c>
      <c r="G67" t="s">
        <v>732</v>
      </c>
      <c r="H67" s="88" t="s">
        <v>733</v>
      </c>
      <c r="I67" s="89" t="s">
        <v>734</v>
      </c>
    </row>
    <row r="68" spans="6:9">
      <c r="F68" s="88" t="s">
        <v>735</v>
      </c>
      <c r="G68" t="s">
        <v>736</v>
      </c>
      <c r="H68" s="88" t="s">
        <v>737</v>
      </c>
      <c r="I68" s="89" t="s">
        <v>738</v>
      </c>
    </row>
    <row r="69" spans="6:9">
      <c r="F69" s="88" t="s">
        <v>368</v>
      </c>
      <c r="G69" t="s">
        <v>739</v>
      </c>
      <c r="H69" s="88" t="s">
        <v>740</v>
      </c>
      <c r="I69" s="89" t="s">
        <v>741</v>
      </c>
    </row>
    <row r="70" spans="6:9">
      <c r="F70" s="88" t="s">
        <v>370</v>
      </c>
      <c r="G70" t="s">
        <v>742</v>
      </c>
      <c r="H70" s="88" t="s">
        <v>743</v>
      </c>
      <c r="I70" s="89" t="s">
        <v>744</v>
      </c>
    </row>
    <row r="71" spans="6:9">
      <c r="F71" s="88" t="s">
        <v>373</v>
      </c>
      <c r="G71" t="s">
        <v>745</v>
      </c>
      <c r="H71" s="88" t="s">
        <v>746</v>
      </c>
      <c r="I71" s="89" t="s">
        <v>747</v>
      </c>
    </row>
    <row r="72" spans="6:9">
      <c r="F72" s="88" t="s">
        <v>385</v>
      </c>
      <c r="G72" t="s">
        <v>748</v>
      </c>
      <c r="H72" s="88" t="s">
        <v>749</v>
      </c>
      <c r="I72" s="89" t="s">
        <v>750</v>
      </c>
    </row>
    <row r="73" spans="6:9">
      <c r="F73" s="88" t="s">
        <v>394</v>
      </c>
      <c r="G73" t="s">
        <v>751</v>
      </c>
      <c r="H73" s="88" t="s">
        <v>752</v>
      </c>
      <c r="I73" s="89" t="s">
        <v>753</v>
      </c>
    </row>
    <row r="74" spans="6:9">
      <c r="F74" s="88" t="s">
        <v>406</v>
      </c>
      <c r="G74" t="s">
        <v>754</v>
      </c>
      <c r="H74" s="88" t="s">
        <v>755</v>
      </c>
      <c r="I74" s="89" t="s">
        <v>756</v>
      </c>
    </row>
    <row r="75" spans="6:9">
      <c r="F75" s="88" t="s">
        <v>412</v>
      </c>
      <c r="G75" t="s">
        <v>757</v>
      </c>
      <c r="H75" s="88" t="s">
        <v>758</v>
      </c>
      <c r="I75" s="89" t="s">
        <v>759</v>
      </c>
    </row>
    <row r="76" spans="6:9">
      <c r="F76" s="88" t="s">
        <v>417</v>
      </c>
      <c r="G76" t="s">
        <v>760</v>
      </c>
      <c r="H76" s="88" t="s">
        <v>761</v>
      </c>
      <c r="I76" s="89" t="s">
        <v>762</v>
      </c>
    </row>
    <row r="77" spans="6:9">
      <c r="F77" s="88" t="s">
        <v>419</v>
      </c>
      <c r="G77" t="s">
        <v>763</v>
      </c>
      <c r="H77" s="88" t="s">
        <v>764</v>
      </c>
      <c r="I77" s="89" t="s">
        <v>765</v>
      </c>
    </row>
    <row r="78" spans="6:9">
      <c r="F78" s="88" t="s">
        <v>420</v>
      </c>
      <c r="G78" t="s">
        <v>766</v>
      </c>
      <c r="H78" s="88" t="s">
        <v>767</v>
      </c>
      <c r="I78" s="89" t="s">
        <v>768</v>
      </c>
    </row>
    <row r="79" spans="6:9">
      <c r="F79" s="88" t="s">
        <v>431</v>
      </c>
      <c r="G79" t="s">
        <v>769</v>
      </c>
      <c r="H79" s="88" t="s">
        <v>770</v>
      </c>
      <c r="I79" s="89" t="s">
        <v>771</v>
      </c>
    </row>
    <row r="80" spans="6:9">
      <c r="F80" s="88" t="s">
        <v>438</v>
      </c>
      <c r="G80" t="s">
        <v>772</v>
      </c>
      <c r="H80" s="88" t="s">
        <v>773</v>
      </c>
      <c r="I80" s="89" t="s">
        <v>774</v>
      </c>
    </row>
    <row r="81" spans="6:9">
      <c r="F81" s="88" t="s">
        <v>775</v>
      </c>
      <c r="G81" t="s">
        <v>776</v>
      </c>
      <c r="H81" s="88" t="s">
        <v>777</v>
      </c>
      <c r="I81" s="89" t="s">
        <v>778</v>
      </c>
    </row>
    <row r="82" spans="6:9">
      <c r="F82" s="88" t="s">
        <v>443</v>
      </c>
      <c r="G82" t="s">
        <v>779</v>
      </c>
      <c r="H82" s="88" t="s">
        <v>780</v>
      </c>
      <c r="I82" s="89" t="s">
        <v>781</v>
      </c>
    </row>
    <row r="83" spans="6:9">
      <c r="F83" s="88" t="s">
        <v>447</v>
      </c>
      <c r="G83" t="s">
        <v>782</v>
      </c>
      <c r="H83" s="88" t="s">
        <v>783</v>
      </c>
      <c r="I83" s="89" t="s">
        <v>784</v>
      </c>
    </row>
    <row r="84" spans="6:9">
      <c r="F84" s="88" t="s">
        <v>456</v>
      </c>
      <c r="G84" t="s">
        <v>785</v>
      </c>
      <c r="H84" s="88" t="s">
        <v>786</v>
      </c>
      <c r="I84" s="89" t="s">
        <v>787</v>
      </c>
    </row>
    <row r="85" spans="6:9">
      <c r="F85" s="88" t="s">
        <v>464</v>
      </c>
      <c r="G85" t="s">
        <v>788</v>
      </c>
      <c r="H85" s="88" t="s">
        <v>789</v>
      </c>
      <c r="I85" s="89" t="s">
        <v>790</v>
      </c>
    </row>
    <row r="86" spans="6:9">
      <c r="F86" s="88" t="s">
        <v>1784</v>
      </c>
      <c r="G86" t="s">
        <v>791</v>
      </c>
      <c r="H86" s="88" t="s">
        <v>792</v>
      </c>
      <c r="I86" s="89" t="s">
        <v>793</v>
      </c>
    </row>
    <row r="87" spans="6:9" ht="15" thickBot="1">
      <c r="F87" s="91" t="s">
        <v>482</v>
      </c>
      <c r="G87" s="64" t="s">
        <v>794</v>
      </c>
      <c r="H87" s="88" t="s">
        <v>795</v>
      </c>
      <c r="I87" s="89" t="s">
        <v>796</v>
      </c>
    </row>
    <row r="88" spans="6:9">
      <c r="H88" s="88" t="s">
        <v>797</v>
      </c>
      <c r="I88" s="89" t="s">
        <v>798</v>
      </c>
    </row>
    <row r="89" spans="6:9">
      <c r="H89" s="88" t="s">
        <v>799</v>
      </c>
      <c r="I89" s="89" t="s">
        <v>800</v>
      </c>
    </row>
    <row r="90" spans="6:9">
      <c r="H90" s="88" t="s">
        <v>801</v>
      </c>
      <c r="I90" s="89" t="s">
        <v>802</v>
      </c>
    </row>
    <row r="91" spans="6:9">
      <c r="H91" s="88" t="s">
        <v>803</v>
      </c>
      <c r="I91" s="89" t="s">
        <v>804</v>
      </c>
    </row>
    <row r="92" spans="6:9">
      <c r="H92" s="88" t="s">
        <v>805</v>
      </c>
      <c r="I92" s="89" t="s">
        <v>806</v>
      </c>
    </row>
    <row r="93" spans="6:9">
      <c r="H93" s="88" t="s">
        <v>807</v>
      </c>
      <c r="I93" s="89" t="s">
        <v>808</v>
      </c>
    </row>
    <row r="94" spans="6:9">
      <c r="H94" s="88" t="s">
        <v>809</v>
      </c>
      <c r="I94" s="89" t="s">
        <v>810</v>
      </c>
    </row>
    <row r="95" spans="6:9">
      <c r="H95" s="88" t="s">
        <v>811</v>
      </c>
      <c r="I95" s="89" t="s">
        <v>812</v>
      </c>
    </row>
    <row r="96" spans="6:9">
      <c r="H96" s="88" t="s">
        <v>813</v>
      </c>
      <c r="I96" s="89" t="s">
        <v>814</v>
      </c>
    </row>
    <row r="97" spans="8:9">
      <c r="H97" s="88" t="s">
        <v>815</v>
      </c>
      <c r="I97" s="89" t="s">
        <v>816</v>
      </c>
    </row>
    <row r="98" spans="8:9">
      <c r="H98" s="88" t="s">
        <v>817</v>
      </c>
      <c r="I98" s="89" t="s">
        <v>818</v>
      </c>
    </row>
    <row r="99" spans="8:9">
      <c r="H99" s="88" t="s">
        <v>819</v>
      </c>
      <c r="I99" s="89" t="s">
        <v>820</v>
      </c>
    </row>
    <row r="100" spans="8:9">
      <c r="H100" s="88" t="s">
        <v>821</v>
      </c>
      <c r="I100" s="89" t="s">
        <v>822</v>
      </c>
    </row>
    <row r="101" spans="8:9">
      <c r="H101" s="88" t="s">
        <v>823</v>
      </c>
      <c r="I101" s="89" t="s">
        <v>824</v>
      </c>
    </row>
    <row r="102" spans="8:9">
      <c r="H102" s="88" t="s">
        <v>825</v>
      </c>
      <c r="I102" s="89" t="s">
        <v>826</v>
      </c>
    </row>
    <row r="103" spans="8:9">
      <c r="H103" s="88" t="s">
        <v>827</v>
      </c>
      <c r="I103" s="89" t="s">
        <v>828</v>
      </c>
    </row>
    <row r="104" spans="8:9">
      <c r="H104" s="88" t="s">
        <v>829</v>
      </c>
      <c r="I104" s="89" t="s">
        <v>830</v>
      </c>
    </row>
    <row r="105" spans="8:9">
      <c r="H105" s="88" t="s">
        <v>831</v>
      </c>
      <c r="I105" s="89" t="s">
        <v>832</v>
      </c>
    </row>
    <row r="106" spans="8:9">
      <c r="H106" s="88" t="s">
        <v>833</v>
      </c>
      <c r="I106" s="89" t="s">
        <v>834</v>
      </c>
    </row>
    <row r="107" spans="8:9">
      <c r="H107" s="88" t="s">
        <v>835</v>
      </c>
      <c r="I107" s="89" t="s">
        <v>836</v>
      </c>
    </row>
    <row r="108" spans="8:9">
      <c r="H108" s="88" t="s">
        <v>837</v>
      </c>
      <c r="I108" s="89" t="s">
        <v>838</v>
      </c>
    </row>
    <row r="109" spans="8:9">
      <c r="H109" s="88" t="s">
        <v>839</v>
      </c>
      <c r="I109" s="89" t="s">
        <v>840</v>
      </c>
    </row>
    <row r="110" spans="8:9">
      <c r="H110" s="88" t="s">
        <v>841</v>
      </c>
      <c r="I110" s="89" t="s">
        <v>842</v>
      </c>
    </row>
    <row r="111" spans="8:9">
      <c r="H111" s="88" t="s">
        <v>843</v>
      </c>
      <c r="I111" s="89" t="s">
        <v>844</v>
      </c>
    </row>
    <row r="112" spans="8:9">
      <c r="H112" s="88" t="s">
        <v>845</v>
      </c>
      <c r="I112" s="89" t="s">
        <v>846</v>
      </c>
    </row>
    <row r="113" spans="8:9">
      <c r="H113" s="88" t="s">
        <v>847</v>
      </c>
      <c r="I113" s="89" t="s">
        <v>848</v>
      </c>
    </row>
    <row r="114" spans="8:9">
      <c r="H114" s="88" t="s">
        <v>849</v>
      </c>
      <c r="I114" s="89" t="s">
        <v>850</v>
      </c>
    </row>
    <row r="115" spans="8:9">
      <c r="H115" s="88" t="s">
        <v>851</v>
      </c>
      <c r="I115" s="89" t="s">
        <v>852</v>
      </c>
    </row>
    <row r="116" spans="8:9">
      <c r="H116" s="88" t="s">
        <v>853</v>
      </c>
      <c r="I116" s="89" t="s">
        <v>854</v>
      </c>
    </row>
    <row r="117" spans="8:9">
      <c r="H117" s="88" t="s">
        <v>855</v>
      </c>
      <c r="I117" s="89" t="s">
        <v>856</v>
      </c>
    </row>
    <row r="118" spans="8:9">
      <c r="H118" s="88" t="s">
        <v>857</v>
      </c>
      <c r="I118" s="89" t="s">
        <v>858</v>
      </c>
    </row>
    <row r="119" spans="8:9">
      <c r="H119" s="88" t="s">
        <v>859</v>
      </c>
      <c r="I119" s="89" t="s">
        <v>860</v>
      </c>
    </row>
    <row r="120" spans="8:9">
      <c r="H120" s="88" t="s">
        <v>190</v>
      </c>
      <c r="I120" s="89" t="s">
        <v>861</v>
      </c>
    </row>
    <row r="121" spans="8:9">
      <c r="H121" s="88" t="s">
        <v>862</v>
      </c>
      <c r="I121" s="89" t="s">
        <v>863</v>
      </c>
    </row>
    <row r="122" spans="8:9">
      <c r="H122" s="88" t="s">
        <v>864</v>
      </c>
      <c r="I122" s="89" t="s">
        <v>865</v>
      </c>
    </row>
    <row r="123" spans="8:9">
      <c r="H123" s="88" t="s">
        <v>866</v>
      </c>
      <c r="I123" s="89" t="s">
        <v>867</v>
      </c>
    </row>
    <row r="124" spans="8:9">
      <c r="H124" s="88" t="s">
        <v>868</v>
      </c>
      <c r="I124" s="89" t="s">
        <v>869</v>
      </c>
    </row>
    <row r="125" spans="8:9">
      <c r="H125" s="88" t="s">
        <v>870</v>
      </c>
      <c r="I125" s="89" t="s">
        <v>871</v>
      </c>
    </row>
    <row r="126" spans="8:9">
      <c r="H126" s="88" t="s">
        <v>872</v>
      </c>
      <c r="I126" s="89" t="s">
        <v>873</v>
      </c>
    </row>
    <row r="127" spans="8:9">
      <c r="H127" s="88" t="s">
        <v>874</v>
      </c>
      <c r="I127" s="89" t="s">
        <v>875</v>
      </c>
    </row>
    <row r="128" spans="8:9">
      <c r="H128" s="88" t="s">
        <v>876</v>
      </c>
      <c r="I128" s="89" t="s">
        <v>877</v>
      </c>
    </row>
    <row r="129" spans="8:9">
      <c r="H129" s="88" t="s">
        <v>878</v>
      </c>
      <c r="I129" s="89" t="s">
        <v>879</v>
      </c>
    </row>
    <row r="130" spans="8:9">
      <c r="H130" s="88" t="s">
        <v>880</v>
      </c>
      <c r="I130" s="89" t="s">
        <v>881</v>
      </c>
    </row>
    <row r="131" spans="8:9">
      <c r="H131" s="88" t="s">
        <v>882</v>
      </c>
      <c r="I131" s="89" t="s">
        <v>883</v>
      </c>
    </row>
    <row r="132" spans="8:9">
      <c r="H132" s="88" t="s">
        <v>884</v>
      </c>
      <c r="I132" s="89" t="s">
        <v>885</v>
      </c>
    </row>
    <row r="133" spans="8:9">
      <c r="H133" s="88" t="s">
        <v>886</v>
      </c>
      <c r="I133" s="89" t="s">
        <v>887</v>
      </c>
    </row>
    <row r="134" spans="8:9">
      <c r="H134" s="88" t="s">
        <v>888</v>
      </c>
      <c r="I134" s="89" t="s">
        <v>889</v>
      </c>
    </row>
    <row r="135" spans="8:9">
      <c r="H135" s="88" t="s">
        <v>890</v>
      </c>
      <c r="I135" s="89" t="s">
        <v>891</v>
      </c>
    </row>
    <row r="136" spans="8:9">
      <c r="H136" s="88" t="s">
        <v>892</v>
      </c>
      <c r="I136" s="89" t="s">
        <v>893</v>
      </c>
    </row>
    <row r="137" spans="8:9">
      <c r="H137" s="88" t="s">
        <v>894</v>
      </c>
      <c r="I137" s="89" t="s">
        <v>895</v>
      </c>
    </row>
    <row r="138" spans="8:9">
      <c r="H138" s="88" t="s">
        <v>896</v>
      </c>
      <c r="I138" s="89" t="s">
        <v>897</v>
      </c>
    </row>
    <row r="139" spans="8:9">
      <c r="H139" s="88" t="s">
        <v>898</v>
      </c>
      <c r="I139" s="89" t="s">
        <v>899</v>
      </c>
    </row>
    <row r="140" spans="8:9">
      <c r="H140" s="88" t="s">
        <v>900</v>
      </c>
      <c r="I140" s="89" t="s">
        <v>901</v>
      </c>
    </row>
    <row r="141" spans="8:9">
      <c r="H141" s="88" t="s">
        <v>902</v>
      </c>
      <c r="I141" s="89" t="s">
        <v>903</v>
      </c>
    </row>
    <row r="142" spans="8:9">
      <c r="H142" s="88" t="s">
        <v>904</v>
      </c>
      <c r="I142" s="89" t="s">
        <v>905</v>
      </c>
    </row>
    <row r="143" spans="8:9">
      <c r="H143" s="88" t="s">
        <v>906</v>
      </c>
      <c r="I143" s="89" t="s">
        <v>907</v>
      </c>
    </row>
    <row r="144" spans="8:9">
      <c r="H144" s="88" t="s">
        <v>908</v>
      </c>
      <c r="I144" s="89" t="s">
        <v>909</v>
      </c>
    </row>
    <row r="145" spans="8:9">
      <c r="H145" s="88" t="s">
        <v>910</v>
      </c>
      <c r="I145" s="89" t="s">
        <v>911</v>
      </c>
    </row>
    <row r="146" spans="8:9">
      <c r="H146" s="88" t="s">
        <v>227</v>
      </c>
      <c r="I146" s="89" t="s">
        <v>912</v>
      </c>
    </row>
    <row r="147" spans="8:9">
      <c r="H147" s="88" t="s">
        <v>228</v>
      </c>
      <c r="I147" s="89" t="s">
        <v>913</v>
      </c>
    </row>
    <row r="148" spans="8:9">
      <c r="H148" s="88" t="s">
        <v>229</v>
      </c>
      <c r="I148" s="89" t="s">
        <v>914</v>
      </c>
    </row>
    <row r="149" spans="8:9">
      <c r="H149" s="88" t="s">
        <v>230</v>
      </c>
      <c r="I149" s="89" t="s">
        <v>915</v>
      </c>
    </row>
    <row r="150" spans="8:9">
      <c r="H150" s="88" t="s">
        <v>231</v>
      </c>
      <c r="I150" s="89" t="s">
        <v>916</v>
      </c>
    </row>
    <row r="151" spans="8:9">
      <c r="H151" s="88" t="s">
        <v>917</v>
      </c>
      <c r="I151" s="89" t="s">
        <v>918</v>
      </c>
    </row>
    <row r="152" spans="8:9">
      <c r="H152" s="88" t="s">
        <v>919</v>
      </c>
      <c r="I152" s="89" t="s">
        <v>920</v>
      </c>
    </row>
    <row r="153" spans="8:9">
      <c r="H153" s="88" t="s">
        <v>921</v>
      </c>
      <c r="I153" s="89" t="s">
        <v>922</v>
      </c>
    </row>
    <row r="154" spans="8:9">
      <c r="H154" s="88" t="s">
        <v>923</v>
      </c>
      <c r="I154" s="89" t="s">
        <v>924</v>
      </c>
    </row>
    <row r="155" spans="8:9">
      <c r="H155" s="88" t="s">
        <v>925</v>
      </c>
      <c r="I155" s="89" t="s">
        <v>926</v>
      </c>
    </row>
    <row r="156" spans="8:9">
      <c r="H156" s="88" t="s">
        <v>927</v>
      </c>
      <c r="I156" s="89" t="s">
        <v>928</v>
      </c>
    </row>
    <row r="157" spans="8:9">
      <c r="H157" s="88" t="s">
        <v>929</v>
      </c>
      <c r="I157" s="89" t="s">
        <v>930</v>
      </c>
    </row>
    <row r="158" spans="8:9">
      <c r="H158" s="88" t="s">
        <v>931</v>
      </c>
      <c r="I158" s="89" t="s">
        <v>932</v>
      </c>
    </row>
    <row r="159" spans="8:9">
      <c r="H159" s="88" t="s">
        <v>933</v>
      </c>
      <c r="I159" s="89" t="s">
        <v>934</v>
      </c>
    </row>
    <row r="160" spans="8:9">
      <c r="H160" s="88" t="s">
        <v>935</v>
      </c>
      <c r="I160" s="89" t="s">
        <v>936</v>
      </c>
    </row>
    <row r="161" spans="8:9">
      <c r="H161" s="88" t="s">
        <v>937</v>
      </c>
      <c r="I161" s="89" t="s">
        <v>938</v>
      </c>
    </row>
    <row r="162" spans="8:9">
      <c r="H162" s="88" t="s">
        <v>939</v>
      </c>
      <c r="I162" s="89" t="s">
        <v>940</v>
      </c>
    </row>
    <row r="163" spans="8:9">
      <c r="H163" s="88" t="s">
        <v>941</v>
      </c>
      <c r="I163" s="89" t="s">
        <v>942</v>
      </c>
    </row>
    <row r="164" spans="8:9">
      <c r="H164" s="88" t="s">
        <v>943</v>
      </c>
      <c r="I164" s="89" t="s">
        <v>944</v>
      </c>
    </row>
    <row r="165" spans="8:9">
      <c r="H165" s="88" t="s">
        <v>945</v>
      </c>
      <c r="I165" s="89" t="s">
        <v>946</v>
      </c>
    </row>
    <row r="166" spans="8:9">
      <c r="H166" s="88" t="s">
        <v>947</v>
      </c>
      <c r="I166" s="89" t="s">
        <v>948</v>
      </c>
    </row>
    <row r="167" spans="8:9">
      <c r="H167" s="88" t="s">
        <v>949</v>
      </c>
      <c r="I167" s="89" t="s">
        <v>950</v>
      </c>
    </row>
    <row r="168" spans="8:9">
      <c r="H168" s="88" t="s">
        <v>951</v>
      </c>
      <c r="I168" s="89" t="s">
        <v>952</v>
      </c>
    </row>
    <row r="169" spans="8:9">
      <c r="H169" s="88" t="s">
        <v>953</v>
      </c>
      <c r="I169" s="89" t="s">
        <v>954</v>
      </c>
    </row>
    <row r="170" spans="8:9">
      <c r="H170" s="88" t="s">
        <v>955</v>
      </c>
      <c r="I170" s="89" t="s">
        <v>956</v>
      </c>
    </row>
    <row r="171" spans="8:9">
      <c r="H171" s="88" t="s">
        <v>957</v>
      </c>
      <c r="I171" s="89" t="s">
        <v>958</v>
      </c>
    </row>
    <row r="172" spans="8:9">
      <c r="H172" s="88" t="s">
        <v>959</v>
      </c>
      <c r="I172" s="89" t="s">
        <v>960</v>
      </c>
    </row>
    <row r="173" spans="8:9">
      <c r="H173" s="88" t="s">
        <v>961</v>
      </c>
      <c r="I173" s="89" t="s">
        <v>962</v>
      </c>
    </row>
    <row r="174" spans="8:9">
      <c r="H174" s="88" t="s">
        <v>963</v>
      </c>
      <c r="I174" s="89" t="s">
        <v>964</v>
      </c>
    </row>
    <row r="175" spans="8:9">
      <c r="H175" s="88" t="s">
        <v>264</v>
      </c>
      <c r="I175" s="89" t="s">
        <v>965</v>
      </c>
    </row>
    <row r="176" spans="8:9">
      <c r="H176" s="88" t="s">
        <v>966</v>
      </c>
      <c r="I176" s="89" t="s">
        <v>967</v>
      </c>
    </row>
    <row r="177" spans="8:9">
      <c r="H177" s="88" t="s">
        <v>968</v>
      </c>
      <c r="I177" s="89" t="s">
        <v>969</v>
      </c>
    </row>
    <row r="178" spans="8:9">
      <c r="H178" s="88" t="s">
        <v>970</v>
      </c>
      <c r="I178" s="89" t="s">
        <v>971</v>
      </c>
    </row>
    <row r="179" spans="8:9">
      <c r="H179" s="88" t="s">
        <v>972</v>
      </c>
      <c r="I179" s="89" t="s">
        <v>973</v>
      </c>
    </row>
    <row r="180" spans="8:9">
      <c r="H180" s="88" t="s">
        <v>974</v>
      </c>
      <c r="I180" s="89" t="s">
        <v>975</v>
      </c>
    </row>
    <row r="181" spans="8:9">
      <c r="H181" s="88" t="s">
        <v>976</v>
      </c>
      <c r="I181" s="89" t="s">
        <v>977</v>
      </c>
    </row>
    <row r="182" spans="8:9">
      <c r="H182" s="88" t="s">
        <v>978</v>
      </c>
      <c r="I182" s="89" t="s">
        <v>979</v>
      </c>
    </row>
    <row r="183" spans="8:9">
      <c r="H183" s="88" t="s">
        <v>980</v>
      </c>
      <c r="I183" s="89" t="s">
        <v>981</v>
      </c>
    </row>
    <row r="184" spans="8:9">
      <c r="H184" s="88" t="s">
        <v>982</v>
      </c>
      <c r="I184" s="89" t="s">
        <v>983</v>
      </c>
    </row>
    <row r="185" spans="8:9">
      <c r="H185" s="88" t="s">
        <v>984</v>
      </c>
      <c r="I185" s="89" t="s">
        <v>985</v>
      </c>
    </row>
    <row r="186" spans="8:9">
      <c r="H186" s="88" t="s">
        <v>986</v>
      </c>
      <c r="I186" s="89" t="s">
        <v>987</v>
      </c>
    </row>
    <row r="187" spans="8:9">
      <c r="H187" s="88" t="s">
        <v>988</v>
      </c>
      <c r="I187" s="89" t="s">
        <v>989</v>
      </c>
    </row>
    <row r="188" spans="8:9">
      <c r="H188" s="88" t="s">
        <v>990</v>
      </c>
      <c r="I188" s="89" t="s">
        <v>991</v>
      </c>
    </row>
    <row r="189" spans="8:9">
      <c r="H189" s="88" t="s">
        <v>992</v>
      </c>
      <c r="I189" s="89" t="s">
        <v>993</v>
      </c>
    </row>
    <row r="190" spans="8:9">
      <c r="H190" s="88" t="s">
        <v>994</v>
      </c>
      <c r="I190" s="89" t="s">
        <v>995</v>
      </c>
    </row>
    <row r="191" spans="8:9">
      <c r="H191" s="88" t="s">
        <v>996</v>
      </c>
      <c r="I191" s="89" t="s">
        <v>997</v>
      </c>
    </row>
    <row r="192" spans="8:9">
      <c r="H192" s="88" t="s">
        <v>998</v>
      </c>
      <c r="I192" s="89" t="s">
        <v>999</v>
      </c>
    </row>
    <row r="193" spans="8:9">
      <c r="H193" s="88" t="s">
        <v>1000</v>
      </c>
      <c r="I193" s="89" t="s">
        <v>1001</v>
      </c>
    </row>
    <row r="194" spans="8:9">
      <c r="H194" s="88" t="s">
        <v>1002</v>
      </c>
      <c r="I194" s="89" t="s">
        <v>1003</v>
      </c>
    </row>
    <row r="195" spans="8:9">
      <c r="H195" s="88" t="s">
        <v>1004</v>
      </c>
      <c r="I195" s="89" t="s">
        <v>1005</v>
      </c>
    </row>
    <row r="196" spans="8:9">
      <c r="H196" s="88" t="s">
        <v>1006</v>
      </c>
      <c r="I196" s="89" t="s">
        <v>1007</v>
      </c>
    </row>
    <row r="197" spans="8:9">
      <c r="H197" s="88" t="s">
        <v>1008</v>
      </c>
      <c r="I197" s="89" t="s">
        <v>1009</v>
      </c>
    </row>
    <row r="198" spans="8:9">
      <c r="H198" s="88" t="s">
        <v>1010</v>
      </c>
      <c r="I198" s="89" t="s">
        <v>1011</v>
      </c>
    </row>
    <row r="199" spans="8:9">
      <c r="H199" s="88" t="s">
        <v>1012</v>
      </c>
      <c r="I199" s="89" t="s">
        <v>1013</v>
      </c>
    </row>
    <row r="200" spans="8:9">
      <c r="H200" s="88" t="s">
        <v>1014</v>
      </c>
      <c r="I200" s="89" t="s">
        <v>1015</v>
      </c>
    </row>
    <row r="201" spans="8:9">
      <c r="H201" s="88" t="s">
        <v>1016</v>
      </c>
      <c r="I201" s="89" t="s">
        <v>1017</v>
      </c>
    </row>
    <row r="202" spans="8:9">
      <c r="H202" s="88" t="s">
        <v>1018</v>
      </c>
      <c r="I202" s="89" t="s">
        <v>1019</v>
      </c>
    </row>
    <row r="203" spans="8:9">
      <c r="H203" s="88" t="s">
        <v>1020</v>
      </c>
      <c r="I203" s="89" t="s">
        <v>1021</v>
      </c>
    </row>
    <row r="204" spans="8:9">
      <c r="H204" s="88" t="s">
        <v>1022</v>
      </c>
      <c r="I204" s="89" t="s">
        <v>1023</v>
      </c>
    </row>
    <row r="205" spans="8:9">
      <c r="H205" s="88" t="s">
        <v>1024</v>
      </c>
      <c r="I205" s="89" t="s">
        <v>1025</v>
      </c>
    </row>
    <row r="206" spans="8:9">
      <c r="H206" s="88" t="s">
        <v>1026</v>
      </c>
      <c r="I206" s="89" t="s">
        <v>1027</v>
      </c>
    </row>
    <row r="207" spans="8:9">
      <c r="H207" s="88" t="s">
        <v>1028</v>
      </c>
      <c r="I207" s="89" t="s">
        <v>1029</v>
      </c>
    </row>
    <row r="208" spans="8:9">
      <c r="H208" s="88" t="s">
        <v>1030</v>
      </c>
      <c r="I208" s="89" t="s">
        <v>1031</v>
      </c>
    </row>
    <row r="209" spans="8:9">
      <c r="H209" s="88" t="s">
        <v>1032</v>
      </c>
      <c r="I209" s="89" t="s">
        <v>1033</v>
      </c>
    </row>
    <row r="210" spans="8:9">
      <c r="H210" s="88" t="s">
        <v>1034</v>
      </c>
      <c r="I210" s="89" t="s">
        <v>1035</v>
      </c>
    </row>
    <row r="211" spans="8:9">
      <c r="H211" s="88" t="s">
        <v>1036</v>
      </c>
      <c r="I211" s="89" t="s">
        <v>1037</v>
      </c>
    </row>
    <row r="212" spans="8:9">
      <c r="H212" s="88" t="s">
        <v>1038</v>
      </c>
      <c r="I212" s="89" t="s">
        <v>1039</v>
      </c>
    </row>
    <row r="213" spans="8:9">
      <c r="H213" s="88" t="s">
        <v>1040</v>
      </c>
      <c r="I213" s="89" t="s">
        <v>1041</v>
      </c>
    </row>
    <row r="214" spans="8:9">
      <c r="H214" s="88" t="s">
        <v>1042</v>
      </c>
      <c r="I214" s="89" t="s">
        <v>1043</v>
      </c>
    </row>
    <row r="215" spans="8:9">
      <c r="H215" s="88" t="s">
        <v>1044</v>
      </c>
      <c r="I215" s="89" t="s">
        <v>1045</v>
      </c>
    </row>
    <row r="216" spans="8:9">
      <c r="H216" s="88" t="s">
        <v>1046</v>
      </c>
      <c r="I216" s="89" t="s">
        <v>1047</v>
      </c>
    </row>
    <row r="217" spans="8:9">
      <c r="H217" s="88" t="s">
        <v>1048</v>
      </c>
      <c r="I217" s="89" t="s">
        <v>1049</v>
      </c>
    </row>
    <row r="218" spans="8:9">
      <c r="H218" s="88" t="s">
        <v>1050</v>
      </c>
      <c r="I218" s="89" t="s">
        <v>1051</v>
      </c>
    </row>
    <row r="219" spans="8:9">
      <c r="H219" s="88" t="s">
        <v>1052</v>
      </c>
      <c r="I219" s="89" t="s">
        <v>1053</v>
      </c>
    </row>
    <row r="220" spans="8:9">
      <c r="H220" s="88" t="s">
        <v>1054</v>
      </c>
      <c r="I220" s="89" t="s">
        <v>1055</v>
      </c>
    </row>
    <row r="221" spans="8:9">
      <c r="H221" s="88" t="s">
        <v>1056</v>
      </c>
      <c r="I221" s="89" t="s">
        <v>1057</v>
      </c>
    </row>
    <row r="222" spans="8:9">
      <c r="H222" s="88" t="s">
        <v>1058</v>
      </c>
      <c r="I222" s="89" t="s">
        <v>1059</v>
      </c>
    </row>
    <row r="223" spans="8:9">
      <c r="H223" s="88" t="s">
        <v>1060</v>
      </c>
      <c r="I223" s="89" t="s">
        <v>1061</v>
      </c>
    </row>
    <row r="224" spans="8:9">
      <c r="H224" s="88" t="s">
        <v>1062</v>
      </c>
      <c r="I224" s="89" t="s">
        <v>1063</v>
      </c>
    </row>
    <row r="225" spans="8:9">
      <c r="H225" s="88" t="s">
        <v>1064</v>
      </c>
      <c r="I225" s="89" t="s">
        <v>1065</v>
      </c>
    </row>
    <row r="226" spans="8:9">
      <c r="H226" s="88" t="s">
        <v>1066</v>
      </c>
      <c r="I226" s="89" t="s">
        <v>1067</v>
      </c>
    </row>
    <row r="227" spans="8:9">
      <c r="H227" s="88" t="s">
        <v>1068</v>
      </c>
      <c r="I227" s="89" t="s">
        <v>1069</v>
      </c>
    </row>
    <row r="228" spans="8:9">
      <c r="H228" s="88" t="s">
        <v>1070</v>
      </c>
      <c r="I228" s="89" t="s">
        <v>1071</v>
      </c>
    </row>
    <row r="229" spans="8:9">
      <c r="H229" s="88" t="s">
        <v>1072</v>
      </c>
      <c r="I229" s="89" t="s">
        <v>1073</v>
      </c>
    </row>
    <row r="230" spans="8:9">
      <c r="H230" s="88" t="s">
        <v>1074</v>
      </c>
      <c r="I230" s="89" t="s">
        <v>1075</v>
      </c>
    </row>
    <row r="231" spans="8:9">
      <c r="H231" s="88" t="s">
        <v>1076</v>
      </c>
      <c r="I231" s="89" t="s">
        <v>1077</v>
      </c>
    </row>
    <row r="232" spans="8:9">
      <c r="H232" s="88" t="s">
        <v>1078</v>
      </c>
      <c r="I232" s="89" t="s">
        <v>1079</v>
      </c>
    </row>
    <row r="233" spans="8:9">
      <c r="H233" s="88" t="s">
        <v>1080</v>
      </c>
      <c r="I233" s="89" t="s">
        <v>1081</v>
      </c>
    </row>
    <row r="234" spans="8:9">
      <c r="H234" s="88" t="s">
        <v>1082</v>
      </c>
      <c r="I234" s="89" t="s">
        <v>1083</v>
      </c>
    </row>
    <row r="235" spans="8:9">
      <c r="H235" s="88" t="s">
        <v>1084</v>
      </c>
      <c r="I235" s="89" t="s">
        <v>1085</v>
      </c>
    </row>
    <row r="236" spans="8:9">
      <c r="H236" s="88" t="s">
        <v>1086</v>
      </c>
      <c r="I236" s="89" t="s">
        <v>1087</v>
      </c>
    </row>
    <row r="237" spans="8:9">
      <c r="H237" s="88" t="s">
        <v>1088</v>
      </c>
      <c r="I237" s="89" t="s">
        <v>1089</v>
      </c>
    </row>
    <row r="238" spans="8:9">
      <c r="H238" s="88" t="s">
        <v>1090</v>
      </c>
      <c r="I238" s="89" t="s">
        <v>1091</v>
      </c>
    </row>
    <row r="239" spans="8:9">
      <c r="H239" s="88" t="s">
        <v>1092</v>
      </c>
      <c r="I239" s="89" t="s">
        <v>1093</v>
      </c>
    </row>
    <row r="240" spans="8:9">
      <c r="H240" s="88" t="s">
        <v>1094</v>
      </c>
      <c r="I240" s="89" t="s">
        <v>1095</v>
      </c>
    </row>
    <row r="241" spans="8:9">
      <c r="H241" s="88" t="s">
        <v>1096</v>
      </c>
      <c r="I241" s="89" t="s">
        <v>1097</v>
      </c>
    </row>
    <row r="242" spans="8:9">
      <c r="H242" s="88" t="s">
        <v>1098</v>
      </c>
      <c r="I242" s="89" t="s">
        <v>1099</v>
      </c>
    </row>
    <row r="243" spans="8:9">
      <c r="H243" s="88" t="s">
        <v>1100</v>
      </c>
      <c r="I243" s="89" t="s">
        <v>1101</v>
      </c>
    </row>
    <row r="244" spans="8:9">
      <c r="H244" s="88" t="s">
        <v>1102</v>
      </c>
      <c r="I244" s="89" t="s">
        <v>1103</v>
      </c>
    </row>
    <row r="245" spans="8:9">
      <c r="H245" s="88" t="s">
        <v>1104</v>
      </c>
      <c r="I245" s="89" t="s">
        <v>1105</v>
      </c>
    </row>
    <row r="246" spans="8:9">
      <c r="H246" s="88" t="s">
        <v>1106</v>
      </c>
      <c r="I246" s="89" t="s">
        <v>1107</v>
      </c>
    </row>
    <row r="247" spans="8:9">
      <c r="H247" s="88" t="s">
        <v>1108</v>
      </c>
      <c r="I247" s="89" t="s">
        <v>1109</v>
      </c>
    </row>
    <row r="248" spans="8:9">
      <c r="H248" s="88" t="s">
        <v>1110</v>
      </c>
      <c r="I248" s="89" t="s">
        <v>1111</v>
      </c>
    </row>
    <row r="249" spans="8:9">
      <c r="H249" s="88" t="s">
        <v>1112</v>
      </c>
      <c r="I249" s="89" t="s">
        <v>1113</v>
      </c>
    </row>
    <row r="250" spans="8:9">
      <c r="H250" s="88" t="s">
        <v>1114</v>
      </c>
      <c r="I250" s="89" t="s">
        <v>1115</v>
      </c>
    </row>
    <row r="251" spans="8:9">
      <c r="H251" s="88" t="s">
        <v>1116</v>
      </c>
      <c r="I251" s="89" t="s">
        <v>1117</v>
      </c>
    </row>
    <row r="252" spans="8:9">
      <c r="H252" s="88" t="s">
        <v>1118</v>
      </c>
      <c r="I252" s="89" t="s">
        <v>1119</v>
      </c>
    </row>
    <row r="253" spans="8:9">
      <c r="H253" s="88" t="s">
        <v>1120</v>
      </c>
      <c r="I253" s="89" t="s">
        <v>1121</v>
      </c>
    </row>
    <row r="254" spans="8:9">
      <c r="H254" s="88" t="s">
        <v>1122</v>
      </c>
      <c r="I254" s="89" t="s">
        <v>1123</v>
      </c>
    </row>
    <row r="255" spans="8:9">
      <c r="H255" s="88" t="s">
        <v>1124</v>
      </c>
      <c r="I255" s="89" t="s">
        <v>1125</v>
      </c>
    </row>
    <row r="256" spans="8:9">
      <c r="H256" s="88" t="s">
        <v>1126</v>
      </c>
      <c r="I256" s="89" t="s">
        <v>1127</v>
      </c>
    </row>
    <row r="257" spans="8:9">
      <c r="H257" s="88" t="s">
        <v>1128</v>
      </c>
      <c r="I257" s="89" t="s">
        <v>1129</v>
      </c>
    </row>
    <row r="258" spans="8:9">
      <c r="H258" s="88" t="s">
        <v>1130</v>
      </c>
      <c r="I258" s="89" t="s">
        <v>1131</v>
      </c>
    </row>
    <row r="259" spans="8:9">
      <c r="H259" s="88" t="s">
        <v>1132</v>
      </c>
      <c r="I259" s="89" t="s">
        <v>1133</v>
      </c>
    </row>
    <row r="260" spans="8:9">
      <c r="H260" s="88" t="s">
        <v>1134</v>
      </c>
      <c r="I260" s="89" t="s">
        <v>1135</v>
      </c>
    </row>
    <row r="261" spans="8:9">
      <c r="H261" s="88" t="s">
        <v>1136</v>
      </c>
      <c r="I261" s="89" t="s">
        <v>1137</v>
      </c>
    </row>
    <row r="262" spans="8:9">
      <c r="H262" s="88" t="s">
        <v>1138</v>
      </c>
      <c r="I262" s="89" t="s">
        <v>1139</v>
      </c>
    </row>
    <row r="263" spans="8:9">
      <c r="H263" s="88" t="s">
        <v>1140</v>
      </c>
      <c r="I263" s="89" t="s">
        <v>1141</v>
      </c>
    </row>
    <row r="264" spans="8:9">
      <c r="H264" s="88" t="s">
        <v>1142</v>
      </c>
      <c r="I264" s="89" t="s">
        <v>1143</v>
      </c>
    </row>
    <row r="265" spans="8:9">
      <c r="H265" s="88" t="s">
        <v>1144</v>
      </c>
      <c r="I265" s="89" t="s">
        <v>1145</v>
      </c>
    </row>
    <row r="266" spans="8:9">
      <c r="H266" s="88" t="s">
        <v>1146</v>
      </c>
      <c r="I266" s="89" t="s">
        <v>1147</v>
      </c>
    </row>
    <row r="267" spans="8:9">
      <c r="H267" s="88" t="s">
        <v>1148</v>
      </c>
      <c r="I267" s="89" t="s">
        <v>1149</v>
      </c>
    </row>
    <row r="268" spans="8:9">
      <c r="H268" s="88" t="s">
        <v>1150</v>
      </c>
      <c r="I268" s="89" t="s">
        <v>1151</v>
      </c>
    </row>
    <row r="269" spans="8:9">
      <c r="H269" s="88" t="s">
        <v>1152</v>
      </c>
      <c r="I269" s="89" t="s">
        <v>1153</v>
      </c>
    </row>
    <row r="270" spans="8:9">
      <c r="H270" s="88" t="s">
        <v>1154</v>
      </c>
      <c r="I270" s="89" t="s">
        <v>1155</v>
      </c>
    </row>
    <row r="271" spans="8:9">
      <c r="H271" s="88" t="s">
        <v>1156</v>
      </c>
      <c r="I271" s="89" t="s">
        <v>1157</v>
      </c>
    </row>
    <row r="272" spans="8:9">
      <c r="H272" s="88" t="s">
        <v>1158</v>
      </c>
      <c r="I272" s="89" t="s">
        <v>1159</v>
      </c>
    </row>
    <row r="273" spans="8:9">
      <c r="H273" s="88" t="s">
        <v>1160</v>
      </c>
      <c r="I273" s="89" t="s">
        <v>1161</v>
      </c>
    </row>
    <row r="274" spans="8:9">
      <c r="H274" s="88" t="s">
        <v>1162</v>
      </c>
      <c r="I274" s="89" t="s">
        <v>1163</v>
      </c>
    </row>
    <row r="275" spans="8:9">
      <c r="H275" s="88" t="s">
        <v>1164</v>
      </c>
      <c r="I275" s="89" t="s">
        <v>1165</v>
      </c>
    </row>
    <row r="276" spans="8:9">
      <c r="H276" s="88" t="s">
        <v>1166</v>
      </c>
      <c r="I276" s="89" t="s">
        <v>1167</v>
      </c>
    </row>
    <row r="277" spans="8:9">
      <c r="H277" s="88" t="s">
        <v>1168</v>
      </c>
      <c r="I277" s="89" t="s">
        <v>1169</v>
      </c>
    </row>
    <row r="278" spans="8:9">
      <c r="H278" s="88" t="s">
        <v>1170</v>
      </c>
      <c r="I278" s="89" t="s">
        <v>1171</v>
      </c>
    </row>
    <row r="279" spans="8:9">
      <c r="H279" s="88" t="s">
        <v>1172</v>
      </c>
      <c r="I279" s="89" t="s">
        <v>1173</v>
      </c>
    </row>
    <row r="280" spans="8:9">
      <c r="H280" s="88" t="s">
        <v>1174</v>
      </c>
      <c r="I280" s="89" t="s">
        <v>1175</v>
      </c>
    </row>
    <row r="281" spans="8:9">
      <c r="H281" s="88" t="s">
        <v>1176</v>
      </c>
      <c r="I281" s="89" t="s">
        <v>1177</v>
      </c>
    </row>
    <row r="282" spans="8:9">
      <c r="H282" s="88" t="s">
        <v>1178</v>
      </c>
      <c r="I282" s="89" t="s">
        <v>1179</v>
      </c>
    </row>
    <row r="283" spans="8:9">
      <c r="H283" s="88" t="s">
        <v>1180</v>
      </c>
      <c r="I283" s="89" t="s">
        <v>1181</v>
      </c>
    </row>
    <row r="284" spans="8:9">
      <c r="H284" s="88" t="s">
        <v>1182</v>
      </c>
      <c r="I284" s="89" t="s">
        <v>1183</v>
      </c>
    </row>
    <row r="285" spans="8:9">
      <c r="H285" s="88" t="s">
        <v>1184</v>
      </c>
      <c r="I285" s="89" t="s">
        <v>1185</v>
      </c>
    </row>
    <row r="286" spans="8:9">
      <c r="H286" s="88" t="s">
        <v>1186</v>
      </c>
      <c r="I286" s="89" t="s">
        <v>1187</v>
      </c>
    </row>
    <row r="287" spans="8:9">
      <c r="H287" s="88" t="s">
        <v>1188</v>
      </c>
      <c r="I287" s="89" t="s">
        <v>1189</v>
      </c>
    </row>
    <row r="288" spans="8:9">
      <c r="H288" s="88" t="s">
        <v>1190</v>
      </c>
      <c r="I288" s="89" t="s">
        <v>1191</v>
      </c>
    </row>
    <row r="289" spans="8:9">
      <c r="H289" s="88" t="s">
        <v>1192</v>
      </c>
      <c r="I289" s="89" t="s">
        <v>1193</v>
      </c>
    </row>
    <row r="290" spans="8:9">
      <c r="H290" s="88" t="s">
        <v>1194</v>
      </c>
      <c r="I290" s="89" t="s">
        <v>1195</v>
      </c>
    </row>
    <row r="291" spans="8:9">
      <c r="H291" s="88" t="s">
        <v>1196</v>
      </c>
      <c r="I291" s="89" t="s">
        <v>1197</v>
      </c>
    </row>
    <row r="292" spans="8:9">
      <c r="H292" s="88" t="s">
        <v>1198</v>
      </c>
      <c r="I292" s="89" t="s">
        <v>1199</v>
      </c>
    </row>
    <row r="293" spans="8:9">
      <c r="H293" s="88" t="s">
        <v>1200</v>
      </c>
      <c r="I293" s="89" t="s">
        <v>1201</v>
      </c>
    </row>
    <row r="294" spans="8:9">
      <c r="H294" s="88" t="s">
        <v>1202</v>
      </c>
      <c r="I294" s="89" t="s">
        <v>1203</v>
      </c>
    </row>
    <row r="295" spans="8:9">
      <c r="H295" s="88" t="s">
        <v>1204</v>
      </c>
      <c r="I295" s="89" t="s">
        <v>1205</v>
      </c>
    </row>
    <row r="296" spans="8:9">
      <c r="H296" s="88" t="s">
        <v>1206</v>
      </c>
      <c r="I296" s="89" t="s">
        <v>1207</v>
      </c>
    </row>
    <row r="297" spans="8:9">
      <c r="H297" s="88" t="s">
        <v>1208</v>
      </c>
      <c r="I297" s="89" t="s">
        <v>1209</v>
      </c>
    </row>
    <row r="298" spans="8:9">
      <c r="H298" s="88" t="s">
        <v>1210</v>
      </c>
      <c r="I298" s="89" t="s">
        <v>1211</v>
      </c>
    </row>
    <row r="299" spans="8:9">
      <c r="H299" s="88" t="s">
        <v>1212</v>
      </c>
      <c r="I299" s="89" t="s">
        <v>1213</v>
      </c>
    </row>
    <row r="300" spans="8:9">
      <c r="H300" s="88" t="s">
        <v>1214</v>
      </c>
      <c r="I300" s="89" t="s">
        <v>1215</v>
      </c>
    </row>
    <row r="301" spans="8:9">
      <c r="H301" s="88" t="s">
        <v>1216</v>
      </c>
      <c r="I301" s="89" t="s">
        <v>1217</v>
      </c>
    </row>
    <row r="302" spans="8:9">
      <c r="H302" s="88" t="s">
        <v>1218</v>
      </c>
      <c r="I302" s="89" t="s">
        <v>1219</v>
      </c>
    </row>
    <row r="303" spans="8:9">
      <c r="H303" s="88" t="s">
        <v>1220</v>
      </c>
      <c r="I303" s="89" t="s">
        <v>1221</v>
      </c>
    </row>
    <row r="304" spans="8:9">
      <c r="H304" s="88" t="s">
        <v>1222</v>
      </c>
      <c r="I304" s="89" t="s">
        <v>1223</v>
      </c>
    </row>
    <row r="305" spans="8:9">
      <c r="H305" s="88" t="s">
        <v>1224</v>
      </c>
      <c r="I305" s="89" t="s">
        <v>1225</v>
      </c>
    </row>
    <row r="306" spans="8:9">
      <c r="H306" s="88" t="s">
        <v>1226</v>
      </c>
      <c r="I306" s="89" t="s">
        <v>1227</v>
      </c>
    </row>
    <row r="307" spans="8:9">
      <c r="H307" s="88" t="s">
        <v>1228</v>
      </c>
      <c r="I307" s="89" t="s">
        <v>1229</v>
      </c>
    </row>
    <row r="308" spans="8:9">
      <c r="H308" s="88" t="s">
        <v>1230</v>
      </c>
      <c r="I308" s="89" t="s">
        <v>1231</v>
      </c>
    </row>
    <row r="309" spans="8:9">
      <c r="H309" s="88" t="s">
        <v>1232</v>
      </c>
      <c r="I309" s="89" t="s">
        <v>1233</v>
      </c>
    </row>
    <row r="310" spans="8:9">
      <c r="H310" s="88" t="s">
        <v>1234</v>
      </c>
      <c r="I310" s="89" t="s">
        <v>1235</v>
      </c>
    </row>
    <row r="311" spans="8:9">
      <c r="H311" s="88" t="s">
        <v>1236</v>
      </c>
      <c r="I311" s="89" t="s">
        <v>1237</v>
      </c>
    </row>
    <row r="312" spans="8:9">
      <c r="H312" s="88" t="s">
        <v>1238</v>
      </c>
      <c r="I312" s="89" t="s">
        <v>1239</v>
      </c>
    </row>
    <row r="313" spans="8:9">
      <c r="H313" s="88" t="s">
        <v>1240</v>
      </c>
      <c r="I313" s="89" t="s">
        <v>1241</v>
      </c>
    </row>
    <row r="314" spans="8:9">
      <c r="H314" s="88" t="s">
        <v>1242</v>
      </c>
      <c r="I314" s="89" t="s">
        <v>1243</v>
      </c>
    </row>
    <row r="315" spans="8:9">
      <c r="H315" s="88" t="s">
        <v>1244</v>
      </c>
      <c r="I315" s="89" t="s">
        <v>1245</v>
      </c>
    </row>
    <row r="316" spans="8:9">
      <c r="H316" s="88" t="s">
        <v>1246</v>
      </c>
      <c r="I316" s="89" t="s">
        <v>1247</v>
      </c>
    </row>
    <row r="317" spans="8:9">
      <c r="H317" s="88" t="s">
        <v>1248</v>
      </c>
      <c r="I317" s="89" t="s">
        <v>1249</v>
      </c>
    </row>
    <row r="318" spans="8:9">
      <c r="H318" s="88" t="s">
        <v>1250</v>
      </c>
      <c r="I318" s="89" t="s">
        <v>1251</v>
      </c>
    </row>
    <row r="319" spans="8:9">
      <c r="H319" s="88" t="s">
        <v>1252</v>
      </c>
      <c r="I319" s="89" t="s">
        <v>1253</v>
      </c>
    </row>
    <row r="320" spans="8:9">
      <c r="H320" s="88" t="s">
        <v>1254</v>
      </c>
      <c r="I320" s="89" t="s">
        <v>1255</v>
      </c>
    </row>
    <row r="321" spans="8:9">
      <c r="H321" s="88" t="s">
        <v>1256</v>
      </c>
      <c r="I321" s="89" t="s">
        <v>1257</v>
      </c>
    </row>
    <row r="322" spans="8:9">
      <c r="H322" s="88" t="s">
        <v>1258</v>
      </c>
      <c r="I322" s="89" t="s">
        <v>1259</v>
      </c>
    </row>
    <row r="323" spans="8:9">
      <c r="H323" s="88" t="s">
        <v>1260</v>
      </c>
      <c r="I323" s="89" t="s">
        <v>1261</v>
      </c>
    </row>
    <row r="324" spans="8:9">
      <c r="H324" s="88" t="s">
        <v>1262</v>
      </c>
      <c r="I324" s="89" t="s">
        <v>1263</v>
      </c>
    </row>
    <row r="325" spans="8:9">
      <c r="H325" s="88" t="s">
        <v>1264</v>
      </c>
      <c r="I325" s="89" t="s">
        <v>1265</v>
      </c>
    </row>
    <row r="326" spans="8:9">
      <c r="H326" s="88" t="s">
        <v>1266</v>
      </c>
      <c r="I326" s="89" t="s">
        <v>1267</v>
      </c>
    </row>
    <row r="327" spans="8:9">
      <c r="H327" s="88" t="s">
        <v>1268</v>
      </c>
      <c r="I327" s="89" t="s">
        <v>1269</v>
      </c>
    </row>
    <row r="328" spans="8:9">
      <c r="H328" s="88" t="s">
        <v>1270</v>
      </c>
      <c r="I328" s="89" t="s">
        <v>1271</v>
      </c>
    </row>
    <row r="329" spans="8:9">
      <c r="H329" s="88" t="s">
        <v>1272</v>
      </c>
      <c r="I329" s="89" t="s">
        <v>1273</v>
      </c>
    </row>
    <row r="330" spans="8:9">
      <c r="H330" s="88" t="s">
        <v>1274</v>
      </c>
      <c r="I330" s="89" t="s">
        <v>1275</v>
      </c>
    </row>
    <row r="331" spans="8:9">
      <c r="H331" s="88" t="s">
        <v>1276</v>
      </c>
      <c r="I331" s="89" t="s">
        <v>1277</v>
      </c>
    </row>
    <row r="332" spans="8:9">
      <c r="H332" s="88" t="s">
        <v>1278</v>
      </c>
      <c r="I332" s="89" t="s">
        <v>1279</v>
      </c>
    </row>
    <row r="333" spans="8:9">
      <c r="H333" s="88" t="s">
        <v>1280</v>
      </c>
      <c r="I333" s="89" t="s">
        <v>1281</v>
      </c>
    </row>
    <row r="334" spans="8:9">
      <c r="H334" s="88" t="s">
        <v>1282</v>
      </c>
      <c r="I334" s="89" t="s">
        <v>1283</v>
      </c>
    </row>
    <row r="335" spans="8:9">
      <c r="H335" s="88" t="s">
        <v>457</v>
      </c>
      <c r="I335" s="89" t="s">
        <v>1284</v>
      </c>
    </row>
    <row r="336" spans="8:9">
      <c r="H336" s="88" t="s">
        <v>458</v>
      </c>
      <c r="I336" s="89" t="s">
        <v>1285</v>
      </c>
    </row>
    <row r="337" spans="8:9">
      <c r="H337" s="88" t="s">
        <v>459</v>
      </c>
      <c r="I337" s="89" t="s">
        <v>1286</v>
      </c>
    </row>
    <row r="338" spans="8:9">
      <c r="H338" s="88" t="s">
        <v>460</v>
      </c>
      <c r="I338" s="89" t="s">
        <v>1287</v>
      </c>
    </row>
    <row r="339" spans="8:9">
      <c r="H339" s="88" t="s">
        <v>461</v>
      </c>
      <c r="I339" s="89" t="s">
        <v>1288</v>
      </c>
    </row>
    <row r="340" spans="8:9">
      <c r="H340" s="88" t="s">
        <v>462</v>
      </c>
      <c r="I340" s="89" t="s">
        <v>1289</v>
      </c>
    </row>
    <row r="341" spans="8:9">
      <c r="H341" s="88" t="s">
        <v>463</v>
      </c>
      <c r="I341" s="89" t="s">
        <v>1290</v>
      </c>
    </row>
    <row r="342" spans="8:9">
      <c r="H342" s="88" t="s">
        <v>465</v>
      </c>
      <c r="I342" s="89" t="s">
        <v>1291</v>
      </c>
    </row>
    <row r="343" spans="8:9">
      <c r="H343" s="88" t="s">
        <v>466</v>
      </c>
      <c r="I343" s="89" t="s">
        <v>1292</v>
      </c>
    </row>
    <row r="344" spans="8:9">
      <c r="H344" s="88" t="s">
        <v>467</v>
      </c>
      <c r="I344" s="89" t="s">
        <v>1293</v>
      </c>
    </row>
    <row r="345" spans="8:9">
      <c r="H345" s="88" t="s">
        <v>1294</v>
      </c>
      <c r="I345" s="89" t="s">
        <v>1295</v>
      </c>
    </row>
    <row r="346" spans="8:9">
      <c r="H346" s="88" t="s">
        <v>469</v>
      </c>
      <c r="I346" s="89" t="s">
        <v>1296</v>
      </c>
    </row>
    <row r="347" spans="8:9">
      <c r="H347" s="88" t="s">
        <v>470</v>
      </c>
      <c r="I347" s="89" t="s">
        <v>1297</v>
      </c>
    </row>
    <row r="348" spans="8:9">
      <c r="H348" s="88" t="s">
        <v>471</v>
      </c>
      <c r="I348" s="89" t="s">
        <v>1298</v>
      </c>
    </row>
    <row r="349" spans="8:9">
      <c r="H349" s="88" t="s">
        <v>472</v>
      </c>
      <c r="I349" s="89" t="s">
        <v>1299</v>
      </c>
    </row>
    <row r="350" spans="8:9">
      <c r="H350" s="88" t="s">
        <v>473</v>
      </c>
      <c r="I350" s="89" t="s">
        <v>1300</v>
      </c>
    </row>
    <row r="351" spans="8:9">
      <c r="H351" s="88" t="s">
        <v>475</v>
      </c>
      <c r="I351" s="89" t="s">
        <v>1301</v>
      </c>
    </row>
    <row r="352" spans="8:9">
      <c r="H352" s="88" t="s">
        <v>476</v>
      </c>
      <c r="I352" s="89" t="s">
        <v>1302</v>
      </c>
    </row>
    <row r="353" spans="8:9">
      <c r="H353" s="88" t="s">
        <v>477</v>
      </c>
      <c r="I353" s="89" t="s">
        <v>1303</v>
      </c>
    </row>
    <row r="354" spans="8:9">
      <c r="H354" s="88" t="s">
        <v>478</v>
      </c>
      <c r="I354" s="89" t="s">
        <v>1304</v>
      </c>
    </row>
    <row r="355" spans="8:9">
      <c r="H355" s="88" t="s">
        <v>479</v>
      </c>
      <c r="I355" s="89" t="s">
        <v>1305</v>
      </c>
    </row>
    <row r="356" spans="8:9">
      <c r="H356" s="88" t="s">
        <v>480</v>
      </c>
      <c r="I356" s="89" t="s">
        <v>1306</v>
      </c>
    </row>
    <row r="357" spans="8:9">
      <c r="H357" s="88" t="s">
        <v>481</v>
      </c>
      <c r="I357" s="89" t="s">
        <v>1307</v>
      </c>
    </row>
    <row r="358" spans="8:9">
      <c r="H358" s="88" t="s">
        <v>483</v>
      </c>
      <c r="I358" s="89" t="s">
        <v>1308</v>
      </c>
    </row>
    <row r="359" spans="8:9">
      <c r="H359" s="88" t="s">
        <v>484</v>
      </c>
      <c r="I359" s="89" t="s">
        <v>1309</v>
      </c>
    </row>
    <row r="360" spans="8:9">
      <c r="H360" s="88" t="s">
        <v>485</v>
      </c>
      <c r="I360" s="89" t="s">
        <v>1310</v>
      </c>
    </row>
    <row r="361" spans="8:9">
      <c r="H361" s="88" t="s">
        <v>486</v>
      </c>
      <c r="I361" s="89" t="s">
        <v>1311</v>
      </c>
    </row>
    <row r="362" spans="8:9">
      <c r="H362" s="88" t="s">
        <v>487</v>
      </c>
      <c r="I362" s="89" t="s">
        <v>1311</v>
      </c>
    </row>
    <row r="363" spans="8:9" ht="15" thickBot="1">
      <c r="H363" s="91" t="s">
        <v>488</v>
      </c>
      <c r="I363" s="92" t="s">
        <v>1312</v>
      </c>
    </row>
  </sheetData>
  <sheetProtection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98AEB-ED07-4117-B6D4-48538A5C1D7B}">
  <sheetPr codeName="Sheet7">
    <tabColor theme="4"/>
  </sheetPr>
  <dimension ref="A1:CM472"/>
  <sheetViews>
    <sheetView tabSelected="1" zoomScale="69" workbookViewId="0">
      <pane ySplit="1" topLeftCell="A2" activePane="bottomLeft" state="frozen"/>
      <selection activeCell="C1" sqref="C1"/>
      <selection pane="bottomLeft" activeCell="D6" sqref="D6"/>
    </sheetView>
  </sheetViews>
  <sheetFormatPr defaultRowHeight="14.5" outlineLevelCol="1"/>
  <cols>
    <col min="1" max="1" width="17.453125" customWidth="1"/>
    <col min="2" max="2" width="27.7265625" bestFit="1" customWidth="1"/>
    <col min="3" max="3" width="25.1796875" customWidth="1"/>
    <col min="4" max="4" width="36.7265625" customWidth="1"/>
    <col min="5" max="5" width="15.7265625" customWidth="1" outlineLevel="1"/>
    <col min="6" max="6" width="13.26953125" style="99" customWidth="1" outlineLevel="1"/>
    <col min="7" max="7" width="11.453125" style="99" customWidth="1" outlineLevel="1"/>
    <col min="8" max="8" width="17" style="99" customWidth="1" outlineLevel="1"/>
    <col min="9" max="9" width="8.26953125" customWidth="1" outlineLevel="1"/>
    <col min="10" max="10" width="60" customWidth="1" outlineLevel="1"/>
    <col min="11" max="11" width="15.7265625" style="5" customWidth="1" outlineLevel="1"/>
    <col min="12" max="12" width="9.26953125" style="82" bestFit="1" customWidth="1"/>
    <col min="13" max="13" width="15.54296875" customWidth="1"/>
    <col min="16" max="16" width="9" customWidth="1"/>
  </cols>
  <sheetData>
    <row r="1" spans="1:91" ht="58.5" customHeight="1">
      <c r="A1" s="56" t="s">
        <v>23</v>
      </c>
      <c r="B1" s="56" t="s">
        <v>489</v>
      </c>
      <c r="C1" s="56" t="s">
        <v>490</v>
      </c>
      <c r="D1" s="56" t="s">
        <v>1313</v>
      </c>
      <c r="E1" s="56" t="s">
        <v>34</v>
      </c>
      <c r="F1" s="93" t="s">
        <v>1314</v>
      </c>
      <c r="G1" s="93" t="s">
        <v>1315</v>
      </c>
      <c r="H1" s="93" t="s">
        <v>1316</v>
      </c>
      <c r="I1" s="94" t="s">
        <v>1317</v>
      </c>
      <c r="J1" s="56" t="s">
        <v>1318</v>
      </c>
      <c r="K1" s="95" t="s">
        <v>33</v>
      </c>
      <c r="M1" s="57" t="s">
        <v>1776</v>
      </c>
    </row>
    <row r="2" spans="1:91" ht="30" customHeight="1">
      <c r="A2" t="str">
        <f t="shared" ref="A2:A35" si="0">CONCATENATE(B2,C2,D2)</f>
        <v>InköpAvVarorInköpta produkter och tjänster - utökad beräkning1 Övergripande material och tjänster</v>
      </c>
      <c r="B2" t="s">
        <v>12</v>
      </c>
      <c r="C2" t="str">
        <f>'Input-inköpta varor o tjänster'!$J$11</f>
        <v>Inköpta produkter och tjänster - utökad beräkning</v>
      </c>
      <c r="D2" s="96" t="s">
        <v>2</v>
      </c>
      <c r="E2" s="96" t="s">
        <v>1319</v>
      </c>
      <c r="F2" s="97">
        <v>0</v>
      </c>
      <c r="G2" s="97">
        <v>0</v>
      </c>
      <c r="H2">
        <f>M2/'Konvertering SEK till EURO'!$C$8</f>
        <v>1.7605891197737839E-2</v>
      </c>
      <c r="I2" s="96" t="s">
        <v>1320</v>
      </c>
      <c r="J2" s="108" t="s">
        <v>1785</v>
      </c>
      <c r="K2" s="103"/>
      <c r="M2">
        <v>0.23415835292991324</v>
      </c>
    </row>
    <row r="3" spans="1:91" ht="30" customHeight="1">
      <c r="A3" t="str">
        <f t="shared" si="0"/>
        <v>InköpAvVarorInköpta produkter och tjänster - utökad beräkning1.1 Finansiella tjänster</v>
      </c>
      <c r="B3" t="s">
        <v>12</v>
      </c>
      <c r="C3" t="str">
        <f>'Input-inköpta varor o tjänster'!$J$11</f>
        <v>Inköpta produkter och tjänster - utökad beräkning</v>
      </c>
      <c r="D3" s="96" t="s">
        <v>46</v>
      </c>
      <c r="E3" s="96" t="s">
        <v>1319</v>
      </c>
      <c r="F3" s="97">
        <v>0</v>
      </c>
      <c r="G3" s="97">
        <v>0</v>
      </c>
      <c r="H3">
        <f>M3/'Konvertering SEK till EURO'!$C$8</f>
        <v>4.6432855753704219E-3</v>
      </c>
      <c r="I3" s="96" t="s">
        <v>1321</v>
      </c>
      <c r="J3" s="108" t="s">
        <v>1785</v>
      </c>
      <c r="K3" s="103"/>
      <c r="M3">
        <v>6.1755698152426611E-2</v>
      </c>
    </row>
    <row r="4" spans="1:91" ht="30" customHeight="1">
      <c r="A4" t="str">
        <f t="shared" si="0"/>
        <v>InköpAvVarorInköpta produkter och tjänster - utökad beräkning1.1.1 Banktjänster</v>
      </c>
      <c r="B4" t="s">
        <v>12</v>
      </c>
      <c r="C4" t="str">
        <f>'Input-inköpta varor o tjänster'!$J$11</f>
        <v>Inköpta produkter och tjänster - utökad beräkning</v>
      </c>
      <c r="D4" s="96" t="s">
        <v>47</v>
      </c>
      <c r="E4" s="96" t="s">
        <v>1319</v>
      </c>
      <c r="F4" s="97">
        <v>0</v>
      </c>
      <c r="G4" s="97">
        <v>0</v>
      </c>
      <c r="H4">
        <f>M4/'Konvertering SEK till EURO'!$C$8</f>
        <v>3.935158338233353E-3</v>
      </c>
      <c r="I4" s="96" t="s">
        <v>1322</v>
      </c>
      <c r="J4" s="108" t="s">
        <v>1785</v>
      </c>
      <c r="K4"/>
      <c r="M4">
        <v>5.23376058985036E-2</v>
      </c>
    </row>
    <row r="5" spans="1:91" ht="30" customHeight="1">
      <c r="A5" t="str">
        <f t="shared" si="0"/>
        <v>InköpAvVarorInköpta produkter och tjänster - utökad beräkning1.1.2 Betalkort</v>
      </c>
      <c r="B5" t="s">
        <v>12</v>
      </c>
      <c r="C5" t="str">
        <f>'Input-inköpta varor o tjänster'!$J$11</f>
        <v>Inköpta produkter och tjänster - utökad beräkning</v>
      </c>
      <c r="D5" s="96" t="s">
        <v>48</v>
      </c>
      <c r="E5" s="96" t="s">
        <v>1319</v>
      </c>
      <c r="F5" s="97">
        <v>0</v>
      </c>
      <c r="G5" s="97">
        <v>0</v>
      </c>
      <c r="H5">
        <f>M5/'Konvertering SEK till EURO'!$C$8</f>
        <v>6.6825588253832174E-3</v>
      </c>
      <c r="I5" s="96" t="s">
        <v>1323</v>
      </c>
      <c r="J5" s="108" t="s">
        <v>1785</v>
      </c>
      <c r="K5"/>
      <c r="M5">
        <v>8.8878032377596797E-2</v>
      </c>
    </row>
    <row r="6" spans="1:91" ht="30" customHeight="1">
      <c r="A6" t="str">
        <f t="shared" si="0"/>
        <v>InköpAvVarorInköpta produkter och tjänster - utökad beräkning1.1.3 Betalterminaler</v>
      </c>
      <c r="B6" t="s">
        <v>12</v>
      </c>
      <c r="C6" t="str">
        <f>'Input-inköpta varor o tjänster'!$J$11</f>
        <v>Inköpta produkter och tjänster - utökad beräkning</v>
      </c>
      <c r="D6" s="96" t="s">
        <v>49</v>
      </c>
      <c r="E6" s="96" t="s">
        <v>1319</v>
      </c>
      <c r="F6" s="97">
        <v>0</v>
      </c>
      <c r="G6" s="97">
        <v>0</v>
      </c>
      <c r="H6">
        <f>M6/'Konvertering SEK till EURO'!$C$8</f>
        <v>6.6825588253832174E-3</v>
      </c>
      <c r="I6" s="96" t="s">
        <v>1324</v>
      </c>
      <c r="J6" s="108" t="s">
        <v>1785</v>
      </c>
      <c r="K6"/>
      <c r="M6">
        <v>8.8878032377596797E-2</v>
      </c>
    </row>
    <row r="7" spans="1:91" ht="30" customHeight="1">
      <c r="A7" t="str">
        <f t="shared" si="0"/>
        <v>InköpAvVarorInköpta produkter och tjänster - utökad beräkning1.1.4 Finansiell leasing</v>
      </c>
      <c r="B7" t="s">
        <v>12</v>
      </c>
      <c r="C7" t="str">
        <f>'Input-inköpta varor o tjänster'!$J$11</f>
        <v>Inköpta produkter och tjänster - utökad beräkning</v>
      </c>
      <c r="D7" s="96" t="s">
        <v>50</v>
      </c>
      <c r="E7" s="96" t="s">
        <v>1319</v>
      </c>
      <c r="F7" s="97">
        <v>0</v>
      </c>
      <c r="G7" s="97">
        <v>0</v>
      </c>
      <c r="H7">
        <f>M7/'Konvertering SEK till EURO'!$C$8</f>
        <v>4.4639821372570079E-3</v>
      </c>
      <c r="I7" s="96" t="s">
        <v>1325</v>
      </c>
      <c r="J7" s="108" t="s">
        <v>1785</v>
      </c>
      <c r="K7"/>
      <c r="M7">
        <v>5.9370962425518203E-2</v>
      </c>
    </row>
    <row r="8" spans="1:91" ht="30" customHeight="1">
      <c r="A8" t="str">
        <f t="shared" si="0"/>
        <v>InköpAvVarorInköpta produkter och tjänster - utökad beräkning1.1.5 Försäkring</v>
      </c>
      <c r="B8" t="s">
        <v>12</v>
      </c>
      <c r="C8" t="str">
        <f>'Input-inköpta varor o tjänster'!$J$11</f>
        <v>Inköpta produkter och tjänster - utökad beräkning</v>
      </c>
      <c r="D8" s="96" t="s">
        <v>51</v>
      </c>
      <c r="E8" s="96" t="s">
        <v>1319</v>
      </c>
      <c r="F8" s="97">
        <v>0</v>
      </c>
      <c r="G8" s="97">
        <v>0</v>
      </c>
      <c r="H8">
        <f>M8/'Konvertering SEK till EURO'!$C$8</f>
        <v>4.4639821372570079E-3</v>
      </c>
      <c r="I8" s="96" t="s">
        <v>1326</v>
      </c>
      <c r="J8" s="108" t="s">
        <v>1785</v>
      </c>
      <c r="K8"/>
      <c r="M8">
        <v>5.9370962425518203E-2</v>
      </c>
    </row>
    <row r="9" spans="1:91" ht="30" customHeight="1">
      <c r="A9" t="str">
        <f t="shared" si="0"/>
        <v>InköpAvVarorInköpta produkter och tjänster - utökad beräkning1.1.6 Inkassotjänster</v>
      </c>
      <c r="B9" t="s">
        <v>12</v>
      </c>
      <c r="C9" t="str">
        <f>'Input-inköpta varor o tjänster'!$J$11</f>
        <v>Inköpta produkter och tjänster - utökad beräkning</v>
      </c>
      <c r="D9" s="96" t="s">
        <v>52</v>
      </c>
      <c r="E9" s="96" t="s">
        <v>1319</v>
      </c>
      <c r="F9" s="97">
        <v>0</v>
      </c>
      <c r="G9" s="97">
        <v>0</v>
      </c>
      <c r="H9">
        <f>M9/'Konvertering SEK till EURO'!$C$8</f>
        <v>3.935158338233353E-3</v>
      </c>
      <c r="I9" s="96" t="s">
        <v>1327</v>
      </c>
      <c r="J9" s="108" t="s">
        <v>1785</v>
      </c>
      <c r="K9"/>
      <c r="M9">
        <v>5.23376058985036E-2</v>
      </c>
    </row>
    <row r="10" spans="1:91" ht="30" customHeight="1">
      <c r="A10" t="str">
        <f t="shared" si="0"/>
        <v>InköpAvVarorInköpta produkter och tjänster - utökad beräkning1.1.7 Outsourcing Redovisning och Finansiella tjänster</v>
      </c>
      <c r="B10" t="s">
        <v>12</v>
      </c>
      <c r="C10" t="str">
        <f>'Input-inköpta varor o tjänster'!$J$11</f>
        <v>Inköpta produkter och tjänster - utökad beräkning</v>
      </c>
      <c r="D10" s="96" t="s">
        <v>53</v>
      </c>
      <c r="E10" s="96" t="s">
        <v>1319</v>
      </c>
      <c r="F10" s="97">
        <v>0</v>
      </c>
      <c r="G10" s="97">
        <v>0</v>
      </c>
      <c r="H10">
        <f>M10/'Konvertering SEK till EURO'!$C$8</f>
        <v>3.935158338233353E-3</v>
      </c>
      <c r="I10" s="96" t="s">
        <v>1328</v>
      </c>
      <c r="J10" s="108" t="s">
        <v>1785</v>
      </c>
      <c r="K10"/>
      <c r="M10">
        <v>5.23376058985036E-2</v>
      </c>
    </row>
    <row r="11" spans="1:91" ht="30" customHeight="1">
      <c r="A11" t="str">
        <f t="shared" si="0"/>
        <v>InköpAvVarorInköpta produkter och tjänster - utökad beräkning1.1.8 Pensionstjänster</v>
      </c>
      <c r="B11" t="s">
        <v>12</v>
      </c>
      <c r="C11" t="str">
        <f>'Input-inköpta varor o tjänster'!$J$11</f>
        <v>Inköpta produkter och tjänster - utökad beräkning</v>
      </c>
      <c r="D11" s="96" t="s">
        <v>54</v>
      </c>
      <c r="E11" s="96" t="s">
        <v>1319</v>
      </c>
      <c r="F11" s="97">
        <v>0</v>
      </c>
      <c r="G11" s="97">
        <v>0</v>
      </c>
      <c r="H11">
        <f>M11/'Konvertering SEK till EURO'!$C$8</f>
        <v>4.4639821372570079E-3</v>
      </c>
      <c r="I11" s="96" t="s">
        <v>1329</v>
      </c>
      <c r="J11" s="108" t="s">
        <v>1785</v>
      </c>
      <c r="K11"/>
      <c r="M11">
        <v>5.9370962425518203E-2</v>
      </c>
    </row>
    <row r="12" spans="1:91" ht="30" customHeight="1">
      <c r="A12" t="str">
        <f t="shared" si="0"/>
        <v>InköpAvVarorInköpta produkter och tjänster - utökad beräkning1.1.9 Revision</v>
      </c>
      <c r="B12" t="s">
        <v>12</v>
      </c>
      <c r="C12" t="str">
        <f>'Input-inköpta varor o tjänster'!$J$11</f>
        <v>Inköpta produkter och tjänster - utökad beräkning</v>
      </c>
      <c r="D12" s="96" t="s">
        <v>55</v>
      </c>
      <c r="E12" s="96" t="s">
        <v>1319</v>
      </c>
      <c r="F12" s="97">
        <v>0</v>
      </c>
      <c r="G12" s="97">
        <v>0</v>
      </c>
      <c r="H12">
        <f>M12/'Konvertering SEK till EURO'!$C$8</f>
        <v>3.935158338233353E-3</v>
      </c>
      <c r="I12" s="96" t="s">
        <v>1330</v>
      </c>
      <c r="J12" s="108" t="s">
        <v>1785</v>
      </c>
      <c r="K12"/>
      <c r="M12">
        <v>5.23376058985036E-2</v>
      </c>
    </row>
    <row r="13" spans="1:91" ht="30" customHeight="1">
      <c r="A13" t="str">
        <f t="shared" si="0"/>
        <v>InköpAvVarorInköpta produkter och tjänster - utökad beräkning1.1.99 Övriga Finansiella tjänster</v>
      </c>
      <c r="B13" t="s">
        <v>12</v>
      </c>
      <c r="C13" t="str">
        <f>'Input-inköpta varor o tjänster'!$J$11</f>
        <v>Inköpta produkter och tjänster - utökad beräkning</v>
      </c>
      <c r="D13" s="96" t="s">
        <v>56</v>
      </c>
      <c r="E13" s="96" t="s">
        <v>1319</v>
      </c>
      <c r="F13" s="97">
        <v>0</v>
      </c>
      <c r="G13" s="97">
        <v>0</v>
      </c>
      <c r="H13">
        <f>M13/'Konvertering SEK till EURO'!$C$8</f>
        <v>3.935158338233353E-3</v>
      </c>
      <c r="I13" s="96" t="s">
        <v>1331</v>
      </c>
      <c r="J13" s="108" t="s">
        <v>1785</v>
      </c>
      <c r="K13"/>
      <c r="M13">
        <v>5.23376058985036E-2</v>
      </c>
    </row>
    <row r="14" spans="1:91" s="82" customFormat="1" ht="30" customHeight="1">
      <c r="A14" t="str">
        <f t="shared" si="0"/>
        <v>InköpAvVarorInköpta produkter och tjänster - utökad beräkning1.2 Human Resources</v>
      </c>
      <c r="B14" t="s">
        <v>12</v>
      </c>
      <c r="C14" t="str">
        <f>'Input-inköpta varor o tjänster'!$J$11</f>
        <v>Inköpta produkter och tjänster - utökad beräkning</v>
      </c>
      <c r="D14" s="96" t="s">
        <v>57</v>
      </c>
      <c r="E14" s="96" t="s">
        <v>1319</v>
      </c>
      <c r="F14" s="97">
        <v>0</v>
      </c>
      <c r="G14" s="97">
        <v>0</v>
      </c>
      <c r="H14">
        <f>M14/'Konvertering SEK till EURO'!$C$8</f>
        <v>1.6688500045892608E-2</v>
      </c>
      <c r="I14" s="96" t="s">
        <v>1332</v>
      </c>
      <c r="J14" s="108" t="s">
        <v>1785</v>
      </c>
      <c r="K14"/>
      <c r="M14">
        <v>0.22195705061037171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</row>
    <row r="15" spans="1:91" s="82" customFormat="1" ht="30" customHeight="1">
      <c r="A15" t="str">
        <f t="shared" si="0"/>
        <v>InköpAvVarorInköpta produkter och tjänster - utökad beräkning1.2.1 Arbetsmiljörelaterad utrustning</v>
      </c>
      <c r="B15" t="s">
        <v>12</v>
      </c>
      <c r="C15" t="str">
        <f>'Input-inköpta varor o tjänster'!$J$11</f>
        <v>Inköpta produkter och tjänster - utökad beräkning</v>
      </c>
      <c r="D15" s="96" t="s">
        <v>58</v>
      </c>
      <c r="E15" s="96" t="s">
        <v>1319</v>
      </c>
      <c r="F15" s="97">
        <v>0</v>
      </c>
      <c r="G15" s="97">
        <v>0</v>
      </c>
      <c r="H15">
        <f>M15/'Konvertering SEK till EURO'!$C$8</f>
        <v>5.8226129240559997E-2</v>
      </c>
      <c r="I15" s="96" t="s">
        <v>1333</v>
      </c>
      <c r="J15" s="108" t="s">
        <v>1785</v>
      </c>
      <c r="K15"/>
      <c r="M15">
        <v>0.77440751889944803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</row>
    <row r="16" spans="1:91" s="82" customFormat="1" ht="30" customHeight="1">
      <c r="A16" t="str">
        <f t="shared" si="0"/>
        <v>InköpAvVarorInköpta produkter och tjänster - utökad beräkning1.2.2 Litteratur</v>
      </c>
      <c r="B16" t="s">
        <v>12</v>
      </c>
      <c r="C16" t="str">
        <f>'Input-inköpta varor o tjänster'!$J$11</f>
        <v>Inköpta produkter och tjänster - utökad beräkning</v>
      </c>
      <c r="D16" s="96" t="s">
        <v>59</v>
      </c>
      <c r="E16" s="96" t="s">
        <v>1319</v>
      </c>
      <c r="F16" s="97">
        <v>0</v>
      </c>
      <c r="G16" s="97">
        <v>0</v>
      </c>
      <c r="H16">
        <f>M16/'Konvertering SEK till EURO'!$C$8</f>
        <v>2.1193264619702404E-2</v>
      </c>
      <c r="I16" s="96" t="s">
        <v>1334</v>
      </c>
      <c r="J16" s="108" t="s">
        <v>1785</v>
      </c>
      <c r="K16"/>
      <c r="M16">
        <v>0.281870419442042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</row>
    <row r="17" spans="1:91" s="82" customFormat="1" ht="30" customHeight="1">
      <c r="A17" t="str">
        <f t="shared" si="0"/>
        <v>InköpAvVarorInköpta produkter och tjänster - utökad beräkning1.2.3 Lönetjänster</v>
      </c>
      <c r="B17" t="s">
        <v>12</v>
      </c>
      <c r="C17" t="str">
        <f>'Input-inköpta varor o tjänster'!$J$11</f>
        <v>Inköpta produkter och tjänster - utökad beräkning</v>
      </c>
      <c r="D17" s="96" t="s">
        <v>60</v>
      </c>
      <c r="E17" s="96" t="s">
        <v>1319</v>
      </c>
      <c r="F17" s="97">
        <v>0</v>
      </c>
      <c r="G17" s="97">
        <v>0</v>
      </c>
      <c r="H17">
        <f>M17/'Konvertering SEK till EURO'!$C$8</f>
        <v>3.935158338233353E-3</v>
      </c>
      <c r="I17" s="96" t="s">
        <v>1335</v>
      </c>
      <c r="J17" s="108" t="s">
        <v>1785</v>
      </c>
      <c r="K17"/>
      <c r="M17">
        <v>5.23376058985036E-2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</row>
    <row r="18" spans="1:91" s="82" customFormat="1" ht="30" customHeight="1">
      <c r="A18" t="str">
        <f t="shared" si="0"/>
        <v>InköpAvVarorInköpta produkter och tjänster - utökad beräkning1.2.4 Avveckling/omstrukturering av personal</v>
      </c>
      <c r="B18" t="s">
        <v>12</v>
      </c>
      <c r="C18" t="str">
        <f>'Input-inköpta varor o tjänster'!$J$11</f>
        <v>Inköpta produkter och tjänster - utökad beräkning</v>
      </c>
      <c r="D18" s="96" t="s">
        <v>61</v>
      </c>
      <c r="E18" s="96" t="s">
        <v>1319</v>
      </c>
      <c r="F18" s="97">
        <v>0</v>
      </c>
      <c r="G18" s="97">
        <v>0</v>
      </c>
      <c r="H18">
        <f>M18/'Konvertering SEK till EURO'!$C$8</f>
        <v>9.5955084620784198E-3</v>
      </c>
      <c r="I18" s="96" t="s">
        <v>1336</v>
      </c>
      <c r="J18" s="108" t="s">
        <v>1785</v>
      </c>
      <c r="K18"/>
      <c r="M18">
        <v>0.12762026254564299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</row>
    <row r="19" spans="1:91" s="82" customFormat="1" ht="30" customHeight="1">
      <c r="A19" t="str">
        <f t="shared" si="0"/>
        <v>InköpAvVarorInköpta produkter och tjänster - utökad beräkning1.2.5 Outsourcing Human Resources</v>
      </c>
      <c r="B19" t="s">
        <v>12</v>
      </c>
      <c r="C19" t="str">
        <f>'Input-inköpta varor o tjänster'!$J$11</f>
        <v>Inköpta produkter och tjänster - utökad beräkning</v>
      </c>
      <c r="D19" s="96" t="s">
        <v>62</v>
      </c>
      <c r="E19" s="96" t="s">
        <v>1319</v>
      </c>
      <c r="F19" s="97">
        <v>0</v>
      </c>
      <c r="G19" s="97">
        <v>0</v>
      </c>
      <c r="H19">
        <f>M19/'Konvertering SEK till EURO'!$C$8</f>
        <v>9.5955084620784198E-3</v>
      </c>
      <c r="I19" s="96" t="s">
        <v>1337</v>
      </c>
      <c r="J19" s="108" t="s">
        <v>1785</v>
      </c>
      <c r="K19"/>
      <c r="M19">
        <v>0.12762026254564299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</row>
    <row r="20" spans="1:91" s="82" customFormat="1" ht="30" customHeight="1">
      <c r="A20" t="str">
        <f t="shared" si="0"/>
        <v>InköpAvVarorInköpta produkter och tjänster - utökad beräkning1.2.6 Personalvård</v>
      </c>
      <c r="B20" t="s">
        <v>12</v>
      </c>
      <c r="C20" t="str">
        <f>'Input-inköpta varor o tjänster'!$J$11</f>
        <v>Inköpta produkter och tjänster - utökad beräkning</v>
      </c>
      <c r="D20" s="96" t="s">
        <v>63</v>
      </c>
      <c r="E20" s="96" t="s">
        <v>1319</v>
      </c>
      <c r="F20" s="97">
        <v>0</v>
      </c>
      <c r="G20" s="97">
        <v>0</v>
      </c>
      <c r="H20">
        <f>M20/'Konvertering SEK till EURO'!$C$8</f>
        <v>5.3580579380120069E-3</v>
      </c>
      <c r="I20" s="96" t="s">
        <v>1338</v>
      </c>
      <c r="J20" s="108" t="s">
        <v>1785</v>
      </c>
      <c r="K20"/>
      <c r="M20">
        <v>7.1262170575559697E-2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</row>
    <row r="21" spans="1:91" s="82" customFormat="1" ht="30" customHeight="1">
      <c r="A21" t="str">
        <f t="shared" si="0"/>
        <v>InköpAvVarorInköpta produkter och tjänster - utökad beräkning1.2.7 Prenumerationer</v>
      </c>
      <c r="B21" t="s">
        <v>12</v>
      </c>
      <c r="C21" t="str">
        <f>'Input-inköpta varor o tjänster'!$J$11</f>
        <v>Inköpta produkter och tjänster - utökad beräkning</v>
      </c>
      <c r="D21" s="96" t="s">
        <v>64</v>
      </c>
      <c r="E21" s="96" t="s">
        <v>1319</v>
      </c>
      <c r="F21" s="97">
        <v>0</v>
      </c>
      <c r="G21" s="97">
        <v>0</v>
      </c>
      <c r="H21">
        <f>M21/'Konvertering SEK till EURO'!$C$8</f>
        <v>2.1193264619702404E-2</v>
      </c>
      <c r="I21" s="96" t="s">
        <v>1339</v>
      </c>
      <c r="J21" s="108" t="s">
        <v>1785</v>
      </c>
      <c r="K21"/>
      <c r="M21">
        <v>0.281870419442042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</row>
    <row r="22" spans="1:91" s="82" customFormat="1" ht="30" customHeight="1">
      <c r="A22" t="str">
        <f t="shared" si="0"/>
        <v>InköpAvVarorInköpta produkter och tjänster - utökad beräkning1.2.8 Rekrytering</v>
      </c>
      <c r="B22" t="s">
        <v>12</v>
      </c>
      <c r="C22" t="str">
        <f>'Input-inköpta varor o tjänster'!$J$11</f>
        <v>Inköpta produkter och tjänster - utökad beräkning</v>
      </c>
      <c r="D22" s="96" t="s">
        <v>65</v>
      </c>
      <c r="E22" s="96" t="s">
        <v>1319</v>
      </c>
      <c r="F22" s="97">
        <v>0</v>
      </c>
      <c r="G22" s="97">
        <v>0</v>
      </c>
      <c r="H22">
        <f>M22/'Konvertering SEK till EURO'!$C$8</f>
        <v>9.5955084620784198E-3</v>
      </c>
      <c r="I22" s="96" t="s">
        <v>1340</v>
      </c>
      <c r="J22" s="108" t="s">
        <v>1785</v>
      </c>
      <c r="K22"/>
      <c r="M22">
        <v>0.12762026254564299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</row>
    <row r="23" spans="1:91" s="82" customFormat="1" ht="30" customHeight="1">
      <c r="A23" t="str">
        <f t="shared" si="0"/>
        <v>InköpAvVarorInköpta produkter och tjänster - utökad beräkning1.2.9 Terminalglasögon</v>
      </c>
      <c r="B23" t="s">
        <v>12</v>
      </c>
      <c r="C23" t="str">
        <f>'Input-inköpta varor o tjänster'!$J$11</f>
        <v>Inköpta produkter och tjänster - utökad beräkning</v>
      </c>
      <c r="D23" s="96" t="s">
        <v>66</v>
      </c>
      <c r="E23" s="96" t="s">
        <v>1319</v>
      </c>
      <c r="F23" s="97">
        <v>0</v>
      </c>
      <c r="G23" s="97">
        <v>0</v>
      </c>
      <c r="H23">
        <f>M23/'Konvertering SEK till EURO'!$C$8</f>
        <v>2.9462008468872706E-2</v>
      </c>
      <c r="I23" s="96" t="s">
        <v>1341</v>
      </c>
      <c r="J23" s="108" t="s">
        <v>1785</v>
      </c>
      <c r="K23"/>
      <c r="M23">
        <v>0.39184471263600701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</row>
    <row r="24" spans="1:91" s="82" customFormat="1" ht="30" customHeight="1">
      <c r="A24" t="str">
        <f t="shared" si="0"/>
        <v>InköpAvVarorInköpta produkter och tjänster - utökad beräkning1.2.10 Utbildning</v>
      </c>
      <c r="B24" t="s">
        <v>12</v>
      </c>
      <c r="C24" t="str">
        <f>'Input-inköpta varor o tjänster'!$J$11</f>
        <v>Inköpta produkter och tjänster - utökad beräkning</v>
      </c>
      <c r="D24" s="96" t="s">
        <v>67</v>
      </c>
      <c r="E24" s="96" t="s">
        <v>1319</v>
      </c>
      <c r="F24" s="97">
        <v>0</v>
      </c>
      <c r="G24" s="97">
        <v>0</v>
      </c>
      <c r="H24">
        <f>M24/'Konvertering SEK till EURO'!$C$8</f>
        <v>5.8235834314221205E-3</v>
      </c>
      <c r="I24" s="96" t="s">
        <v>1342</v>
      </c>
      <c r="J24" s="108" t="s">
        <v>1785</v>
      </c>
      <c r="K24"/>
      <c r="M24">
        <v>7.7453659637914202E-2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</row>
    <row r="25" spans="1:91" s="82" customFormat="1" ht="30" customHeight="1">
      <c r="A25" t="str">
        <f t="shared" si="0"/>
        <v>InköpAvVarorInköpta produkter och tjänster - utökad beräkning1.2.99 Övrigt Human Resources</v>
      </c>
      <c r="B25" t="s">
        <v>12</v>
      </c>
      <c r="C25" t="str">
        <f>'Input-inköpta varor o tjänster'!$J$11</f>
        <v>Inköpta produkter och tjänster - utökad beräkning</v>
      </c>
      <c r="D25" s="96" t="s">
        <v>68</v>
      </c>
      <c r="E25" s="96" t="s">
        <v>1319</v>
      </c>
      <c r="F25" s="97">
        <v>0</v>
      </c>
      <c r="G25" s="97">
        <v>0</v>
      </c>
      <c r="H25">
        <f>M25/'Konvertering SEK till EURO'!$C$8</f>
        <v>9.5955084620784198E-3</v>
      </c>
      <c r="I25" s="96" t="s">
        <v>1343</v>
      </c>
      <c r="J25" s="108" t="s">
        <v>1785</v>
      </c>
      <c r="K25"/>
      <c r="M25">
        <v>0.12762026254564299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</row>
    <row r="26" spans="1:91" s="82" customFormat="1" ht="30" customHeight="1">
      <c r="A26" t="str">
        <f t="shared" si="0"/>
        <v>InköpAvVarorInköpta produkter och tjänster - utökad beräkning1.3 Kommunikation</v>
      </c>
      <c r="B26" t="s">
        <v>12</v>
      </c>
      <c r="C26" t="str">
        <f>'Input-inköpta varor o tjänster'!$J$11</f>
        <v>Inköpta produkter och tjänster - utökad beräkning</v>
      </c>
      <c r="D26" s="96" t="s">
        <v>69</v>
      </c>
      <c r="E26" s="96" t="s">
        <v>1319</v>
      </c>
      <c r="F26" s="97">
        <v>0</v>
      </c>
      <c r="G26" s="97">
        <v>0</v>
      </c>
      <c r="H26">
        <f>M26/'Konvertering SEK till EURO'!$C$8</f>
        <v>1.686648899247396E-2</v>
      </c>
      <c r="I26" s="96" t="s">
        <v>1344</v>
      </c>
      <c r="J26" s="108" t="s">
        <v>1785</v>
      </c>
      <c r="K26"/>
      <c r="M26">
        <v>0.22432430359990366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</row>
    <row r="27" spans="1:91" s="82" customFormat="1" ht="30" customHeight="1">
      <c r="A27" t="str">
        <f t="shared" si="0"/>
        <v>InköpAvVarorInköpta produkter och tjänster - utökad beräkning1.3.1 Marknadsföringstjänster</v>
      </c>
      <c r="B27" t="s">
        <v>12</v>
      </c>
      <c r="C27" t="str">
        <f>'Input-inköpta varor o tjänster'!$J$11</f>
        <v>Inköpta produkter och tjänster - utökad beräkning</v>
      </c>
      <c r="D27" s="96" t="s">
        <v>70</v>
      </c>
      <c r="E27" s="96" t="s">
        <v>1319</v>
      </c>
      <c r="F27" s="97">
        <v>0</v>
      </c>
      <c r="G27" s="97">
        <v>0</v>
      </c>
      <c r="H27">
        <f>M27/'Konvertering SEK till EURO'!$C$8</f>
        <v>9.5955084620784198E-3</v>
      </c>
      <c r="I27" s="96" t="s">
        <v>1345</v>
      </c>
      <c r="J27" s="108" t="s">
        <v>1785</v>
      </c>
      <c r="K27"/>
      <c r="M27">
        <v>0.12762026254564299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</row>
    <row r="28" spans="1:91" s="82" customFormat="1" ht="30" customHeight="1">
      <c r="A28" t="str">
        <f t="shared" si="0"/>
        <v>InköpAvVarorInköpta produkter och tjänster - utökad beräkning1.3.2 Marknadsundersökningar</v>
      </c>
      <c r="B28" t="s">
        <v>12</v>
      </c>
      <c r="C28" t="str">
        <f>'Input-inköpta varor o tjänster'!$J$11</f>
        <v>Inköpta produkter och tjänster - utökad beräkning</v>
      </c>
      <c r="D28" s="96" t="s">
        <v>71</v>
      </c>
      <c r="E28" s="96" t="s">
        <v>1319</v>
      </c>
      <c r="F28" s="97">
        <v>0</v>
      </c>
      <c r="G28" s="97">
        <v>0</v>
      </c>
      <c r="H28">
        <f>M28/'Konvertering SEK till EURO'!$C$8</f>
        <v>9.5955084620784198E-3</v>
      </c>
      <c r="I28" s="96" t="s">
        <v>1346</v>
      </c>
      <c r="J28" s="108" t="s">
        <v>1785</v>
      </c>
      <c r="K28"/>
      <c r="M28">
        <v>0.12762026254564299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</row>
    <row r="29" spans="1:91" s="82" customFormat="1" ht="30" customHeight="1">
      <c r="A29" t="str">
        <f t="shared" si="0"/>
        <v>InköpAvVarorInköpta produkter och tjänster - utökad beräkning1.3.3 Media och reklam</v>
      </c>
      <c r="B29" t="s">
        <v>12</v>
      </c>
      <c r="C29" t="str">
        <f>'Input-inköpta varor o tjänster'!$J$11</f>
        <v>Inköpta produkter och tjänster - utökad beräkning</v>
      </c>
      <c r="D29" s="96" t="s">
        <v>72</v>
      </c>
      <c r="E29" s="96" t="s">
        <v>1319</v>
      </c>
      <c r="F29" s="97">
        <v>0</v>
      </c>
      <c r="G29" s="97">
        <v>0</v>
      </c>
      <c r="H29">
        <f>M29/'Konvertering SEK till EURO'!$C$8</f>
        <v>9.5955084620784198E-3</v>
      </c>
      <c r="I29" s="96" t="s">
        <v>1347</v>
      </c>
      <c r="J29" s="108" t="s">
        <v>1785</v>
      </c>
      <c r="K29"/>
      <c r="M29">
        <v>0.12762026254564299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</row>
    <row r="30" spans="1:91" s="82" customFormat="1" ht="30" customHeight="1">
      <c r="A30" t="str">
        <f t="shared" si="0"/>
        <v>InköpAvVarorInköpta produkter och tjänster - utökad beräkning1.3.4 Mässor och events</v>
      </c>
      <c r="B30" t="s">
        <v>12</v>
      </c>
      <c r="C30" t="str">
        <f>'Input-inköpta varor o tjänster'!$J$11</f>
        <v>Inköpta produkter och tjänster - utökad beräkning</v>
      </c>
      <c r="D30" s="96" t="s">
        <v>73</v>
      </c>
      <c r="E30" s="96" t="s">
        <v>1319</v>
      </c>
      <c r="F30" s="97">
        <v>0</v>
      </c>
      <c r="G30" s="97">
        <v>0</v>
      </c>
      <c r="H30">
        <f>M30/'Konvertering SEK till EURO'!$C$8</f>
        <v>4.4567840389994735E-2</v>
      </c>
      <c r="I30" s="96" t="s">
        <v>1348</v>
      </c>
      <c r="J30" s="108" t="s">
        <v>1785</v>
      </c>
      <c r="K30"/>
      <c r="M30">
        <v>0.59275227718693002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</row>
    <row r="31" spans="1:91" s="82" customFormat="1" ht="30" customHeight="1">
      <c r="A31" t="str">
        <f t="shared" si="0"/>
        <v>InköpAvVarorInköpta produkter och tjänster - utökad beräkning1.3.5 Reklamartiklar</v>
      </c>
      <c r="B31" t="s">
        <v>12</v>
      </c>
      <c r="C31" t="str">
        <f>'Input-inköpta varor o tjänster'!$J$11</f>
        <v>Inköpta produkter och tjänster - utökad beräkning</v>
      </c>
      <c r="D31" s="96" t="s">
        <v>74</v>
      </c>
      <c r="E31" s="96" t="s">
        <v>1319</v>
      </c>
      <c r="F31" s="97">
        <v>0</v>
      </c>
      <c r="G31" s="97">
        <v>0</v>
      </c>
      <c r="H31">
        <f>M31/'Konvertering SEK till EURO'!$C$8</f>
        <v>2.1193264619702404E-2</v>
      </c>
      <c r="I31" s="96" t="s">
        <v>1349</v>
      </c>
      <c r="J31" s="108" t="s">
        <v>1785</v>
      </c>
      <c r="K31"/>
      <c r="M31">
        <v>0.281870419442042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</row>
    <row r="32" spans="1:91" s="82" customFormat="1" ht="30" customHeight="1">
      <c r="A32" t="str">
        <f t="shared" si="0"/>
        <v>InköpAvVarorInköpta produkter och tjänster - utökad beräkning1.3.6 Reklambyråer</v>
      </c>
      <c r="B32" t="s">
        <v>12</v>
      </c>
      <c r="C32" t="str">
        <f>'Input-inköpta varor o tjänster'!$J$11</f>
        <v>Inköpta produkter och tjänster - utökad beräkning</v>
      </c>
      <c r="D32" s="96" t="s">
        <v>75</v>
      </c>
      <c r="E32" s="96" t="s">
        <v>1319</v>
      </c>
      <c r="F32" s="97">
        <v>0</v>
      </c>
      <c r="G32" s="97">
        <v>0</v>
      </c>
      <c r="H32">
        <f>M32/'Konvertering SEK till EURO'!$C$8</f>
        <v>9.5955084620784198E-3</v>
      </c>
      <c r="I32" s="96" t="s">
        <v>1350</v>
      </c>
      <c r="J32" s="108" t="s">
        <v>1785</v>
      </c>
      <c r="K32"/>
      <c r="M32">
        <v>0.12762026254564299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</row>
    <row r="33" spans="1:91" s="82" customFormat="1" ht="30" customHeight="1">
      <c r="A33" t="str">
        <f t="shared" si="0"/>
        <v>InköpAvVarorInköpta produkter och tjänster - utökad beräkning1.3.7 Trycksaker och Tryckeritjänster</v>
      </c>
      <c r="B33" t="s">
        <v>12</v>
      </c>
      <c r="C33" t="str">
        <f>'Input-inköpta varor o tjänster'!$J$11</f>
        <v>Inköpta produkter och tjänster - utökad beräkning</v>
      </c>
      <c r="D33" s="96" t="s">
        <v>76</v>
      </c>
      <c r="E33" s="96" t="s">
        <v>1319</v>
      </c>
      <c r="F33" s="97">
        <v>0</v>
      </c>
      <c r="G33" s="97">
        <v>0</v>
      </c>
      <c r="H33">
        <f>M33/'Konvertering SEK till EURO'!$C$8</f>
        <v>2.1193264619702404E-2</v>
      </c>
      <c r="I33" s="96" t="s">
        <v>1351</v>
      </c>
      <c r="J33" s="108" t="s">
        <v>1785</v>
      </c>
      <c r="K33"/>
      <c r="M33">
        <v>0.281870419442042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</row>
    <row r="34" spans="1:91" s="82" customFormat="1" ht="30" customHeight="1">
      <c r="A34" t="str">
        <f t="shared" si="0"/>
        <v>InköpAvVarorInköpta produkter och tjänster - utökad beräkning1.3.99 Övrig kommunikation</v>
      </c>
      <c r="B34" t="s">
        <v>12</v>
      </c>
      <c r="C34" t="str">
        <f>'Input-inköpta varor o tjänster'!$J$11</f>
        <v>Inköpta produkter och tjänster - utökad beräkning</v>
      </c>
      <c r="D34" s="96" t="s">
        <v>77</v>
      </c>
      <c r="E34" s="96" t="s">
        <v>1319</v>
      </c>
      <c r="F34" s="97">
        <v>0</v>
      </c>
      <c r="G34" s="97">
        <v>0</v>
      </c>
      <c r="H34">
        <f>M34/'Konvertering SEK till EURO'!$C$8</f>
        <v>9.5955084620784198E-3</v>
      </c>
      <c r="I34" s="96" t="s">
        <v>1352</v>
      </c>
      <c r="J34" s="108" t="s">
        <v>1785</v>
      </c>
      <c r="K34"/>
      <c r="M34">
        <v>0.12762026254564299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</row>
    <row r="35" spans="1:91" s="82" customFormat="1" ht="30" customHeight="1">
      <c r="A35" t="str">
        <f t="shared" si="0"/>
        <v>InköpAvVarorInköpta produkter och tjänster - utökad beräkning1.4 Konsulttjänster</v>
      </c>
      <c r="B35" t="s">
        <v>12</v>
      </c>
      <c r="C35" t="str">
        <f>'Input-inköpta varor o tjänster'!$J$11</f>
        <v>Inköpta produkter och tjänster - utökad beräkning</v>
      </c>
      <c r="D35" s="96" t="s">
        <v>78</v>
      </c>
      <c r="E35" s="96" t="s">
        <v>1319</v>
      </c>
      <c r="F35" s="97">
        <v>0</v>
      </c>
      <c r="G35" s="97">
        <v>0</v>
      </c>
      <c r="H35">
        <f>M35/'Konvertering SEK till EURO'!$C$8</f>
        <v>9.5955084620784198E-3</v>
      </c>
      <c r="I35" s="96" t="s">
        <v>1353</v>
      </c>
      <c r="J35" s="108" t="s">
        <v>1785</v>
      </c>
      <c r="K35"/>
      <c r="M35">
        <v>0.12762026254564299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1:91" s="82" customFormat="1" ht="30" customHeight="1">
      <c r="A36" t="str">
        <f t="shared" ref="A36:A99" si="1">CONCATENATE(B36,C36,D36)</f>
        <v>InköpAvVarorInköpta produkter och tjänster - utökad beräkning1.4.1 Juridiktjänster</v>
      </c>
      <c r="B36" t="s">
        <v>12</v>
      </c>
      <c r="C36" t="str">
        <f>'Input-inköpta varor o tjänster'!$J$11</f>
        <v>Inköpta produkter och tjänster - utökad beräkning</v>
      </c>
      <c r="D36" s="96" t="s">
        <v>79</v>
      </c>
      <c r="E36" s="96" t="s">
        <v>1319</v>
      </c>
      <c r="F36" s="97">
        <v>0</v>
      </c>
      <c r="G36" s="97">
        <v>0</v>
      </c>
      <c r="H36">
        <f>M36/'Konvertering SEK till EURO'!$C$8</f>
        <v>9.5955084620784198E-3</v>
      </c>
      <c r="I36" s="96" t="s">
        <v>1354</v>
      </c>
      <c r="J36" s="108" t="s">
        <v>1785</v>
      </c>
      <c r="K36"/>
      <c r="M36">
        <v>0.12762026254564299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</row>
    <row r="37" spans="1:91" s="82" customFormat="1" ht="30" customHeight="1">
      <c r="A37" t="str">
        <f t="shared" si="1"/>
        <v>InköpAvVarorInköpta produkter och tjänster - utökad beräkning1.4.2 Kommunikationskonsulter och skribenter</v>
      </c>
      <c r="B37" t="s">
        <v>12</v>
      </c>
      <c r="C37" t="str">
        <f>'Input-inköpta varor o tjänster'!$J$11</f>
        <v>Inköpta produkter och tjänster - utökad beräkning</v>
      </c>
      <c r="D37" s="96" t="s">
        <v>80</v>
      </c>
      <c r="E37" s="96" t="s">
        <v>1319</v>
      </c>
      <c r="F37" s="97">
        <v>0</v>
      </c>
      <c r="G37" s="97">
        <v>0</v>
      </c>
      <c r="H37">
        <f>M37/'Konvertering SEK till EURO'!$C$8</f>
        <v>9.5955084620784198E-3</v>
      </c>
      <c r="I37" s="96" t="s">
        <v>1355</v>
      </c>
      <c r="J37" s="108" t="s">
        <v>1785</v>
      </c>
      <c r="K37"/>
      <c r="M37">
        <v>0.12762026254564299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</row>
    <row r="38" spans="1:91" s="82" customFormat="1" ht="30" customHeight="1">
      <c r="A38" t="str">
        <f t="shared" si="1"/>
        <v>InköpAvVarorInköpta produkter och tjänster - utökad beräkning1.4.3 Konsulter för regional utveckling</v>
      </c>
      <c r="B38" t="s">
        <v>12</v>
      </c>
      <c r="C38" t="str">
        <f>'Input-inköpta varor o tjänster'!$J$11</f>
        <v>Inköpta produkter och tjänster - utökad beräkning</v>
      </c>
      <c r="D38" s="96" t="s">
        <v>81</v>
      </c>
      <c r="E38" s="96" t="s">
        <v>1319</v>
      </c>
      <c r="F38" s="97">
        <v>0</v>
      </c>
      <c r="G38" s="97">
        <v>0</v>
      </c>
      <c r="H38">
        <f>M38/'Konvertering SEK till EURO'!$C$8</f>
        <v>9.5955084620784198E-3</v>
      </c>
      <c r="I38" s="96" t="s">
        <v>1356</v>
      </c>
      <c r="J38" s="108" t="s">
        <v>1785</v>
      </c>
      <c r="K38"/>
      <c r="M38">
        <v>0.12762026254564299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</row>
    <row r="39" spans="1:91" s="82" customFormat="1" ht="30" customHeight="1">
      <c r="A39" t="str">
        <f t="shared" si="1"/>
        <v>InköpAvVarorInköpta produkter och tjänster - utökad beräkning1.4.4 Managementkonsulter</v>
      </c>
      <c r="B39" t="s">
        <v>12</v>
      </c>
      <c r="C39" t="str">
        <f>'Input-inköpta varor o tjänster'!$J$11</f>
        <v>Inköpta produkter och tjänster - utökad beräkning</v>
      </c>
      <c r="D39" s="96" t="s">
        <v>82</v>
      </c>
      <c r="E39" s="96" t="s">
        <v>1319</v>
      </c>
      <c r="F39" s="97">
        <v>0</v>
      </c>
      <c r="G39" s="97">
        <v>0</v>
      </c>
      <c r="H39">
        <f>M39/'Konvertering SEK till EURO'!$C$8</f>
        <v>9.5955084620784198E-3</v>
      </c>
      <c r="I39" s="96" t="s">
        <v>1357</v>
      </c>
      <c r="J39" s="108" t="s">
        <v>1785</v>
      </c>
      <c r="K39"/>
      <c r="M39">
        <v>0.12762026254564299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</row>
    <row r="40" spans="1:91" s="82" customFormat="1" ht="30" customHeight="1">
      <c r="A40" t="str">
        <f t="shared" si="1"/>
        <v>InköpAvVarorInköpta produkter och tjänster - utökad beräkning1.4.5 Miljörelaterade tjänster</v>
      </c>
      <c r="B40" t="s">
        <v>12</v>
      </c>
      <c r="C40" t="str">
        <f>'Input-inköpta varor o tjänster'!$J$11</f>
        <v>Inköpta produkter och tjänster - utökad beräkning</v>
      </c>
      <c r="D40" s="96" t="s">
        <v>83</v>
      </c>
      <c r="E40" s="96" t="s">
        <v>1319</v>
      </c>
      <c r="F40" s="97">
        <v>0</v>
      </c>
      <c r="G40" s="97">
        <v>0</v>
      </c>
      <c r="H40">
        <f>M40/'Konvertering SEK till EURO'!$C$8</f>
        <v>9.5955084620784198E-3</v>
      </c>
      <c r="I40" s="96" t="s">
        <v>1358</v>
      </c>
      <c r="J40" s="108" t="s">
        <v>1785</v>
      </c>
      <c r="K40"/>
      <c r="M40">
        <v>0.12762026254564299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</row>
    <row r="41" spans="1:91" s="82" customFormat="1" ht="30" customHeight="1">
      <c r="A41" t="str">
        <f t="shared" si="1"/>
        <v>InköpAvVarorInköpta produkter och tjänster - utökad beräkning1.4.7 Administrativ Bemanning</v>
      </c>
      <c r="B41" t="s">
        <v>12</v>
      </c>
      <c r="C41" t="str">
        <f>'Input-inköpta varor o tjänster'!$J$11</f>
        <v>Inköpta produkter och tjänster - utökad beräkning</v>
      </c>
      <c r="D41" s="96" t="s">
        <v>84</v>
      </c>
      <c r="E41" s="96" t="s">
        <v>1319</v>
      </c>
      <c r="F41" s="97">
        <v>0</v>
      </c>
      <c r="G41" s="97">
        <v>0</v>
      </c>
      <c r="H41">
        <f>M41/'Konvertering SEK till EURO'!$C$8</f>
        <v>9.5955084620784198E-3</v>
      </c>
      <c r="I41" s="96" t="s">
        <v>1359</v>
      </c>
      <c r="J41" s="108" t="s">
        <v>1785</v>
      </c>
      <c r="K41"/>
      <c r="M41">
        <v>0.12762026254564299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</row>
    <row r="42" spans="1:91" s="82" customFormat="1" ht="30" customHeight="1">
      <c r="A42" t="str">
        <f t="shared" si="1"/>
        <v>InköpAvVarorInköpta produkter och tjänster - utökad beräkning1.4.8 Språktjänster</v>
      </c>
      <c r="B42" t="s">
        <v>12</v>
      </c>
      <c r="C42" t="str">
        <f>'Input-inköpta varor o tjänster'!$J$11</f>
        <v>Inköpta produkter och tjänster - utökad beräkning</v>
      </c>
      <c r="D42" s="96" t="s">
        <v>85</v>
      </c>
      <c r="E42" s="96" t="s">
        <v>1319</v>
      </c>
      <c r="F42" s="97">
        <v>0</v>
      </c>
      <c r="G42" s="97">
        <v>0</v>
      </c>
      <c r="H42">
        <f>M42/'Konvertering SEK till EURO'!$C$8</f>
        <v>9.5955084620784198E-3</v>
      </c>
      <c r="I42" s="96" t="s">
        <v>1360</v>
      </c>
      <c r="J42" s="108" t="s">
        <v>1785</v>
      </c>
      <c r="K42"/>
      <c r="M42">
        <v>0.12762026254564299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</row>
    <row r="43" spans="1:91" s="82" customFormat="1" ht="30" customHeight="1">
      <c r="A43" t="str">
        <f t="shared" si="1"/>
        <v>InköpAvVarorInköpta produkter och tjänster - utökad beräkning1.4.98 Outsourcing Övrigt</v>
      </c>
      <c r="B43" t="s">
        <v>12</v>
      </c>
      <c r="C43" t="str">
        <f>'Input-inköpta varor o tjänster'!$J$11</f>
        <v>Inköpta produkter och tjänster - utökad beräkning</v>
      </c>
      <c r="D43" s="96" t="s">
        <v>86</v>
      </c>
      <c r="E43" s="96" t="s">
        <v>1319</v>
      </c>
      <c r="F43" s="97">
        <v>0</v>
      </c>
      <c r="G43" s="97">
        <v>0</v>
      </c>
      <c r="H43">
        <f>M43/'Konvertering SEK till EURO'!$C$8</f>
        <v>9.5955084620784198E-3</v>
      </c>
      <c r="I43" s="96" t="s">
        <v>1361</v>
      </c>
      <c r="J43" s="108" t="s">
        <v>1785</v>
      </c>
      <c r="K43"/>
      <c r="M43">
        <v>0.12762026254564299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</row>
    <row r="44" spans="1:91" s="82" customFormat="1" ht="30" customHeight="1">
      <c r="A44" t="str">
        <f t="shared" si="1"/>
        <v>InköpAvVarorInköpta produkter och tjänster - utökad beräkning1.4.99 Övriga konsulttjänster</v>
      </c>
      <c r="B44" t="s">
        <v>12</v>
      </c>
      <c r="C44" t="str">
        <f>'Input-inköpta varor o tjänster'!$J$11</f>
        <v>Inköpta produkter och tjänster - utökad beräkning</v>
      </c>
      <c r="D44" s="96" t="s">
        <v>87</v>
      </c>
      <c r="E44" s="96" t="s">
        <v>1319</v>
      </c>
      <c r="F44" s="97">
        <v>0</v>
      </c>
      <c r="G44" s="97">
        <v>0</v>
      </c>
      <c r="H44">
        <f>M44/'Konvertering SEK till EURO'!$C$8</f>
        <v>9.5955084620784198E-3</v>
      </c>
      <c r="I44" s="96" t="s">
        <v>1362</v>
      </c>
      <c r="J44" s="108" t="s">
        <v>1785</v>
      </c>
      <c r="K44"/>
      <c r="M44">
        <v>0.12762026254564299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</row>
    <row r="45" spans="1:91" s="82" customFormat="1" ht="30" customHeight="1">
      <c r="A45" t="str">
        <f t="shared" si="1"/>
        <v>InköpAvVarorInköpta produkter och tjänster - utökad beräkning1.5 Övergripande material</v>
      </c>
      <c r="B45" t="s">
        <v>12</v>
      </c>
      <c r="C45" t="str">
        <f>'Input-inköpta varor o tjänster'!$J$11</f>
        <v>Inköpta produkter och tjänster - utökad beräkning</v>
      </c>
      <c r="D45" s="96" t="s">
        <v>88</v>
      </c>
      <c r="E45" s="96" t="s">
        <v>1319</v>
      </c>
      <c r="F45" s="97">
        <v>0</v>
      </c>
      <c r="G45" s="97">
        <v>0</v>
      </c>
      <c r="H45">
        <f>M45/'Konvertering SEK till EURO'!$C$8</f>
        <v>3.9939381375722713E-2</v>
      </c>
      <c r="I45" s="96" t="s">
        <v>1363</v>
      </c>
      <c r="J45" s="108" t="s">
        <v>1785</v>
      </c>
      <c r="K45"/>
      <c r="M45">
        <v>0.53119377229711207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</row>
    <row r="46" spans="1:91" s="82" customFormat="1" ht="30" customHeight="1">
      <c r="A46" t="str">
        <f t="shared" si="1"/>
        <v>InköpAvVarorInköpta produkter och tjänster - utökad beräkning1.5.1 Kontor</v>
      </c>
      <c r="B46" t="s">
        <v>12</v>
      </c>
      <c r="C46" t="str">
        <f>'Input-inköpta varor o tjänster'!$J$11</f>
        <v>Inköpta produkter och tjänster - utökad beräkning</v>
      </c>
      <c r="D46" s="96" t="s">
        <v>89</v>
      </c>
      <c r="E46" s="96" t="s">
        <v>1319</v>
      </c>
      <c r="F46" s="97">
        <v>0</v>
      </c>
      <c r="G46" s="97">
        <v>0</v>
      </c>
      <c r="H46">
        <f>M46/'Konvertering SEK till EURO'!$C$8</f>
        <v>4.7644701342209099E-2</v>
      </c>
      <c r="I46" s="96" t="s">
        <v>1364</v>
      </c>
      <c r="J46" s="108" t="s">
        <v>1785</v>
      </c>
      <c r="K46"/>
      <c r="M46">
        <v>0.63367452785138101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1:91" s="82" customFormat="1" ht="30" customHeight="1">
      <c r="A47" t="str">
        <f t="shared" si="1"/>
        <v>InköpAvVarorInköpta produkter och tjänster - utökad beräkning1.5.2 Hemnära miljöer</v>
      </c>
      <c r="B47" t="s">
        <v>12</v>
      </c>
      <c r="C47" t="str">
        <f>'Input-inköpta varor o tjänster'!$J$11</f>
        <v>Inköpta produkter och tjänster - utökad beräkning</v>
      </c>
      <c r="D47" s="96" t="s">
        <v>90</v>
      </c>
      <c r="E47" s="96" t="s">
        <v>1319</v>
      </c>
      <c r="F47" s="97">
        <v>0</v>
      </c>
      <c r="G47" s="97">
        <v>0</v>
      </c>
      <c r="H47">
        <f>M47/'Konvertering SEK till EURO'!$C$8</f>
        <v>2.5132165802349244E-2</v>
      </c>
      <c r="I47" s="96" t="s">
        <v>1365</v>
      </c>
      <c r="J47" s="108" t="s">
        <v>1785</v>
      </c>
      <c r="K47"/>
      <c r="M47">
        <v>0.33425780517124498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1:91" s="82" customFormat="1" ht="30" customHeight="1">
      <c r="A48" t="str">
        <f t="shared" si="1"/>
        <v>InköpAvVarorInköpta produkter och tjänster - utökad beräkning1.5.3 Leksaker</v>
      </c>
      <c r="B48" t="s">
        <v>12</v>
      </c>
      <c r="C48" t="str">
        <f>'Input-inköpta varor o tjänster'!$J$11</f>
        <v>Inköpta produkter och tjänster - utökad beräkning</v>
      </c>
      <c r="D48" s="96" t="s">
        <v>91</v>
      </c>
      <c r="E48" s="96" t="s">
        <v>1319</v>
      </c>
      <c r="F48" s="97">
        <v>0</v>
      </c>
      <c r="G48" s="97">
        <v>0</v>
      </c>
      <c r="H48">
        <f>M48/'Konvertering SEK till EURO'!$C$8</f>
        <v>3.8438171224995786E-2</v>
      </c>
      <c r="I48" s="96" t="s">
        <v>1366</v>
      </c>
      <c r="J48" s="108" t="s">
        <v>1785</v>
      </c>
      <c r="K48"/>
      <c r="M48">
        <v>0.511227677292444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1:91" s="82" customFormat="1" ht="30" customHeight="1">
      <c r="A49" t="str">
        <f t="shared" si="1"/>
        <v>InköpAvVarorInköpta produkter och tjänster - utökad beräkning1.6 Kultur</v>
      </c>
      <c r="B49" t="s">
        <v>12</v>
      </c>
      <c r="C49" t="str">
        <f>'Input-inköpta varor o tjänster'!$J$11</f>
        <v>Inköpta produkter och tjänster - utökad beräkning</v>
      </c>
      <c r="D49" s="96" t="s">
        <v>92</v>
      </c>
      <c r="E49" s="96" t="s">
        <v>1319</v>
      </c>
      <c r="F49" s="97">
        <v>0</v>
      </c>
      <c r="G49" s="97">
        <v>0</v>
      </c>
      <c r="H49">
        <f>M49/'Konvertering SEK till EURO'!$C$8</f>
        <v>2.3161441762279723E-2</v>
      </c>
      <c r="I49" s="96" t="s">
        <v>1367</v>
      </c>
      <c r="J49" s="108" t="s">
        <v>1785</v>
      </c>
      <c r="K49"/>
      <c r="M49">
        <v>0.30804717543832033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1:91" s="82" customFormat="1" ht="30" customHeight="1">
      <c r="A50" t="str">
        <f t="shared" si="1"/>
        <v>InköpAvVarorInköpta produkter och tjänster - utökad beräkning1.6.1 Konstrelaterade tjänster</v>
      </c>
      <c r="B50" t="s">
        <v>12</v>
      </c>
      <c r="C50" t="str">
        <f>'Input-inköpta varor o tjänster'!$J$11</f>
        <v>Inköpta produkter och tjänster - utökad beräkning</v>
      </c>
      <c r="D50" s="96" t="s">
        <v>93</v>
      </c>
      <c r="E50" s="96" t="s">
        <v>1319</v>
      </c>
      <c r="F50" s="97">
        <v>0</v>
      </c>
      <c r="G50" s="97">
        <v>0</v>
      </c>
      <c r="H50">
        <f>M50/'Konvertering SEK till EURO'!$C$8</f>
        <v>1.0919811972315037E-2</v>
      </c>
      <c r="I50" s="96" t="s">
        <v>1368</v>
      </c>
      <c r="J50" s="108" t="s">
        <v>1785</v>
      </c>
      <c r="K50"/>
      <c r="M50">
        <v>0.14523349923178999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</row>
    <row r="51" spans="1:91" s="82" customFormat="1" ht="30" customHeight="1">
      <c r="A51" t="str">
        <f t="shared" si="1"/>
        <v>InköpAvVarorInköpta produkter och tjänster - utökad beräkning1.6.2 Konstverk</v>
      </c>
      <c r="B51" t="s">
        <v>12</v>
      </c>
      <c r="C51" t="str">
        <f>'Input-inköpta varor o tjänster'!$J$11</f>
        <v>Inköpta produkter och tjänster - utökad beräkning</v>
      </c>
      <c r="D51" s="96" t="s">
        <v>94</v>
      </c>
      <c r="E51" s="96" t="s">
        <v>1319</v>
      </c>
      <c r="F51" s="97">
        <v>0</v>
      </c>
      <c r="G51" s="97">
        <v>0</v>
      </c>
      <c r="H51">
        <f>M51/'Konvertering SEK till EURO'!$C$8</f>
        <v>4.7644701342209099E-2</v>
      </c>
      <c r="I51" s="96" t="s">
        <v>1369</v>
      </c>
      <c r="J51" s="108" t="s">
        <v>1785</v>
      </c>
      <c r="K51"/>
      <c r="M51">
        <v>0.63367452785138101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1:91" s="82" customFormat="1" ht="30" customHeight="1">
      <c r="A52" t="str">
        <f t="shared" si="1"/>
        <v>InköpAvVarorInköpta produkter och tjänster - utökad beräkning1.6.3 Kulturtjänster</v>
      </c>
      <c r="B52" t="s">
        <v>12</v>
      </c>
      <c r="C52" t="str">
        <f>'Input-inköpta varor o tjänster'!$J$11</f>
        <v>Inköpta produkter och tjänster - utökad beräkning</v>
      </c>
      <c r="D52" s="96" t="s">
        <v>95</v>
      </c>
      <c r="E52" s="96" t="s">
        <v>1319</v>
      </c>
      <c r="F52" s="97">
        <v>0</v>
      </c>
      <c r="G52" s="97">
        <v>0</v>
      </c>
      <c r="H52">
        <f>M52/'Konvertering SEK till EURO'!$C$8</f>
        <v>1.0919811972315037E-2</v>
      </c>
      <c r="I52" s="96" t="s">
        <v>1370</v>
      </c>
      <c r="J52" s="108" t="s">
        <v>1785</v>
      </c>
      <c r="K52"/>
      <c r="M52">
        <v>0.14523349923178999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1:91" s="82" customFormat="1" ht="30" customHeight="1">
      <c r="A53" t="str">
        <f t="shared" si="1"/>
        <v>InköpAvVarorInköpta produkter och tjänster - utökad beräkning1.7 Sponsring och avgifter</v>
      </c>
      <c r="B53" t="s">
        <v>12</v>
      </c>
      <c r="C53" t="str">
        <f>'Input-inköpta varor o tjänster'!$J$11</f>
        <v>Inköpta produkter och tjänster - utökad beräkning</v>
      </c>
      <c r="D53" s="96" t="s">
        <v>96</v>
      </c>
      <c r="E53" s="96" t="s">
        <v>1319</v>
      </c>
      <c r="F53" s="97">
        <v>0</v>
      </c>
      <c r="G53" s="97">
        <v>0</v>
      </c>
      <c r="H53">
        <f>M53/'Konvertering SEK till EURO'!$C$8</f>
        <v>7.3977961316202484E-3</v>
      </c>
      <c r="I53" s="96" t="s">
        <v>1371</v>
      </c>
      <c r="J53" s="108" t="s">
        <v>1785</v>
      </c>
      <c r="K53"/>
      <c r="M53">
        <v>9.8390688550549305E-2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</row>
    <row r="54" spans="1:91" s="82" customFormat="1" ht="30" customHeight="1">
      <c r="A54" t="str">
        <f t="shared" si="1"/>
        <v>InköpAvVarorInköpta produkter och tjänster - utökad beräkning1.7.1 Kommunala avgifter</v>
      </c>
      <c r="B54" t="s">
        <v>12</v>
      </c>
      <c r="C54" t="str">
        <f>'Input-inköpta varor o tjänster'!$J$11</f>
        <v>Inköpta produkter och tjänster - utökad beräkning</v>
      </c>
      <c r="D54" s="96" t="s">
        <v>97</v>
      </c>
      <c r="E54" s="96" t="s">
        <v>1319</v>
      </c>
      <c r="F54" s="97">
        <v>0</v>
      </c>
      <c r="G54" s="97">
        <v>0</v>
      </c>
      <c r="H54">
        <f>M54/'Konvertering SEK till EURO'!$C$8</f>
        <v>1.0860433925007141E-2</v>
      </c>
      <c r="I54" s="96" t="s">
        <v>1372</v>
      </c>
      <c r="J54" s="108" t="s">
        <v>1785</v>
      </c>
      <c r="K54"/>
      <c r="M54">
        <v>0.14444377120259499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1:91" s="82" customFormat="1" ht="30" customHeight="1">
      <c r="A55" t="str">
        <f t="shared" si="1"/>
        <v>InköpAvVarorInköpta produkter och tjänster - utökad beräkning1.7.2 Statliga avgifter</v>
      </c>
      <c r="B55" t="s">
        <v>12</v>
      </c>
      <c r="C55" t="str">
        <f>'Input-inköpta varor o tjänster'!$J$11</f>
        <v>Inköpta produkter och tjänster - utökad beräkning</v>
      </c>
      <c r="D55" s="96" t="s">
        <v>98</v>
      </c>
      <c r="E55" s="96" t="s">
        <v>1319</v>
      </c>
      <c r="F55" s="97">
        <v>0</v>
      </c>
      <c r="G55" s="97">
        <v>0</v>
      </c>
      <c r="H55">
        <f>M55/'Konvertering SEK till EURO'!$C$8</f>
        <v>1.0860433925007141E-2</v>
      </c>
      <c r="I55" s="96" t="s">
        <v>1373</v>
      </c>
      <c r="J55" s="108" t="s">
        <v>1785</v>
      </c>
      <c r="K55"/>
      <c r="M55">
        <v>0.14444377120259499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1:91" s="82" customFormat="1" ht="30" customHeight="1">
      <c r="A56" t="str">
        <f t="shared" si="1"/>
        <v>InköpAvVarorInköpta produkter och tjänster - utökad beräkning1.7.3 Sponsring och bidrag</v>
      </c>
      <c r="B56" t="s">
        <v>12</v>
      </c>
      <c r="C56" t="str">
        <f>'Input-inköpta varor o tjänster'!$J$11</f>
        <v>Inköpta produkter och tjänster - utökad beräkning</v>
      </c>
      <c r="D56" s="96" t="s">
        <v>99</v>
      </c>
      <c r="E56" s="96" t="s">
        <v>1319</v>
      </c>
      <c r="F56" s="97">
        <v>0</v>
      </c>
      <c r="G56" s="97">
        <v>0</v>
      </c>
      <c r="H56">
        <f>M56/'Konvertering SEK till EURO'!$C$8</f>
        <v>3.935158338233353E-3</v>
      </c>
      <c r="I56" s="96" t="s">
        <v>1374</v>
      </c>
      <c r="J56" s="108" t="s">
        <v>1785</v>
      </c>
      <c r="K56"/>
      <c r="M56">
        <v>5.23376058985036E-2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1:91" s="82" customFormat="1" ht="30" customHeight="1">
      <c r="A57" t="str">
        <f t="shared" si="1"/>
        <v>InköpAvVarorInköpta produkter och tjänster - utökad beräkning1.7.99 Övrigt sponsring och avgifter</v>
      </c>
      <c r="B57" t="s">
        <v>12</v>
      </c>
      <c r="C57" t="str">
        <f>'Input-inköpta varor o tjänster'!$J$11</f>
        <v>Inköpta produkter och tjänster - utökad beräkning</v>
      </c>
      <c r="D57" s="96" t="s">
        <v>100</v>
      </c>
      <c r="E57" s="96" t="s">
        <v>1319</v>
      </c>
      <c r="F57" s="97">
        <v>0</v>
      </c>
      <c r="G57" s="97">
        <v>0</v>
      </c>
      <c r="H57">
        <f>M57/'Konvertering SEK till EURO'!$C$8</f>
        <v>3.935158338233353E-3</v>
      </c>
      <c r="I57" s="96" t="s">
        <v>1375</v>
      </c>
      <c r="J57" s="108" t="s">
        <v>1785</v>
      </c>
      <c r="K57"/>
      <c r="M57">
        <v>5.23376058985036E-2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</row>
    <row r="58" spans="1:91" s="82" customFormat="1" ht="30" customHeight="1">
      <c r="A58" t="str">
        <f t="shared" si="1"/>
        <v>InköpAvVarorInköpta produkter och tjänster - utökad beräkning1.8 Resor</v>
      </c>
      <c r="B58" t="s">
        <v>12</v>
      </c>
      <c r="C58" t="str">
        <f>'Input-inköpta varor o tjänster'!$J$11</f>
        <v>Inköpta produkter och tjänster - utökad beräkning</v>
      </c>
      <c r="D58" s="96" t="s">
        <v>101</v>
      </c>
      <c r="E58" s="96" t="s">
        <v>1319</v>
      </c>
      <c r="F58" s="97">
        <v>0</v>
      </c>
      <c r="G58" s="97">
        <v>0</v>
      </c>
      <c r="H58">
        <f>M58/'Konvertering SEK till EURO'!$C$8</f>
        <v>2.9971861179442717E-2</v>
      </c>
      <c r="I58" s="96" t="s">
        <v>1376</v>
      </c>
      <c r="J58" s="108" t="s">
        <v>1785</v>
      </c>
      <c r="K58"/>
      <c r="M58">
        <v>0.39862575368658815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1:91" s="82" customFormat="1" ht="30" customHeight="1">
      <c r="A59" t="str">
        <f t="shared" si="1"/>
        <v>InköpAvVarorInköpta produkter och tjänster - utökad beräkning1.8.1 Bilpoolstjänster</v>
      </c>
      <c r="B59" t="s">
        <v>12</v>
      </c>
      <c r="C59" t="str">
        <f>'Input-inköpta varor o tjänster'!$J$11</f>
        <v>Inköpta produkter och tjänster - utökad beräkning</v>
      </c>
      <c r="D59" s="96" t="s">
        <v>102</v>
      </c>
      <c r="E59" s="96" t="s">
        <v>1319</v>
      </c>
      <c r="F59" s="97">
        <v>0</v>
      </c>
      <c r="G59" s="97">
        <v>0</v>
      </c>
      <c r="H59">
        <f>M59/'Konvertering SEK till EURO'!$C$8</f>
        <v>1.0161361378764661E-2</v>
      </c>
      <c r="I59" s="96" t="s">
        <v>1377</v>
      </c>
      <c r="J59" s="108" t="s">
        <v>1785</v>
      </c>
      <c r="K59"/>
      <c r="M59">
        <v>0.13514610633756999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1:91" s="82" customFormat="1" ht="30" customHeight="1">
      <c r="A60" t="str">
        <f t="shared" si="1"/>
        <v>InköpAvVarorInköpta produkter och tjänster - utökad beräkning1.8.2 Flyg</v>
      </c>
      <c r="B60" t="s">
        <v>12</v>
      </c>
      <c r="C60" t="str">
        <f>'Input-inköpta varor o tjänster'!$J$11</f>
        <v>Inköpta produkter och tjänster - utökad beräkning</v>
      </c>
      <c r="D60" s="96" t="s">
        <v>103</v>
      </c>
      <c r="E60" s="96" t="s">
        <v>1319</v>
      </c>
      <c r="F60" s="97">
        <v>0</v>
      </c>
      <c r="G60" s="97">
        <v>0</v>
      </c>
      <c r="H60">
        <f>M60/'Konvertering SEK till EURO'!$C$8</f>
        <v>0.10044413173355865</v>
      </c>
      <c r="I60" s="96" t="s">
        <v>1378</v>
      </c>
      <c r="J60" s="108" t="s">
        <v>1785</v>
      </c>
      <c r="K60"/>
      <c r="M60">
        <v>1.33590695205633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</row>
    <row r="61" spans="1:91" s="82" customFormat="1" ht="30" customHeight="1">
      <c r="A61" t="str">
        <f t="shared" si="1"/>
        <v>InköpAvVarorInköpta produkter och tjänster - utökad beräkning1.8.3 Hotell</v>
      </c>
      <c r="B61" t="s">
        <v>12</v>
      </c>
      <c r="C61" t="str">
        <f>'Input-inköpta varor o tjänster'!$J$11</f>
        <v>Inköpta produkter och tjänster - utökad beräkning</v>
      </c>
      <c r="D61" s="96" t="s">
        <v>104</v>
      </c>
      <c r="E61" s="96" t="s">
        <v>1319</v>
      </c>
      <c r="F61" s="97">
        <v>0</v>
      </c>
      <c r="G61" s="97">
        <v>0</v>
      </c>
      <c r="H61">
        <f>M61/'Konvertering SEK till EURO'!$C$8</f>
        <v>4.4567840389994735E-2</v>
      </c>
      <c r="I61" s="96" t="s">
        <v>1379</v>
      </c>
      <c r="J61" s="108" t="s">
        <v>1785</v>
      </c>
      <c r="K61"/>
      <c r="M61">
        <v>0.59275227718693002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1:91" s="82" customFormat="1" ht="30" customHeight="1">
      <c r="A62" t="str">
        <f t="shared" si="1"/>
        <v>InköpAvVarorInköpta produkter och tjänster - utökad beräkning1.8.4 Hyrbilar</v>
      </c>
      <c r="B62" t="s">
        <v>12</v>
      </c>
      <c r="C62" t="str">
        <f>'Input-inköpta varor o tjänster'!$J$11</f>
        <v>Inköpta produkter och tjänster - utökad beräkning</v>
      </c>
      <c r="D62" s="96" t="s">
        <v>105</v>
      </c>
      <c r="E62" s="96" t="s">
        <v>1319</v>
      </c>
      <c r="F62" s="97">
        <v>0</v>
      </c>
      <c r="G62" s="97">
        <v>0</v>
      </c>
      <c r="H62">
        <f>M62/'Konvertering SEK till EURO'!$C$8</f>
        <v>1.0161361378764661E-2</v>
      </c>
      <c r="I62" s="96" t="s">
        <v>1380</v>
      </c>
      <c r="J62" s="108" t="s">
        <v>1785</v>
      </c>
      <c r="K62"/>
      <c r="M62">
        <v>0.13514610633756999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</row>
    <row r="63" spans="1:91" s="82" customFormat="1" ht="30" customHeight="1">
      <c r="A63" t="str">
        <f t="shared" si="1"/>
        <v>InköpAvVarorInköpta produkter och tjänster - utökad beräkning1.8.5 Konferenser och möten</v>
      </c>
      <c r="B63" t="s">
        <v>12</v>
      </c>
      <c r="C63" t="str">
        <f>'Input-inköpta varor o tjänster'!$J$11</f>
        <v>Inköpta produkter och tjänster - utökad beräkning</v>
      </c>
      <c r="D63" s="96" t="s">
        <v>106</v>
      </c>
      <c r="E63" s="96" t="s">
        <v>1319</v>
      </c>
      <c r="F63" s="97">
        <v>0</v>
      </c>
      <c r="G63" s="97">
        <v>0</v>
      </c>
      <c r="H63">
        <f>M63/'Konvertering SEK till EURO'!$C$8</f>
        <v>4.4567840389994735E-2</v>
      </c>
      <c r="I63" s="96" t="s">
        <v>1381</v>
      </c>
      <c r="J63" s="108" t="s">
        <v>1785</v>
      </c>
      <c r="K63"/>
      <c r="M63">
        <v>0.59275227718693002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1:91" s="82" customFormat="1" ht="30" customHeight="1">
      <c r="A64" t="str">
        <f t="shared" si="1"/>
        <v>InköpAvVarorInköpta produkter och tjänster - utökad beräkning1.8.6 Resebyråer</v>
      </c>
      <c r="B64" t="s">
        <v>12</v>
      </c>
      <c r="C64" t="str">
        <f>'Input-inköpta varor o tjänster'!$J$11</f>
        <v>Inköpta produkter och tjänster - utökad beräkning</v>
      </c>
      <c r="D64" s="96" t="s">
        <v>107</v>
      </c>
      <c r="E64" s="96" t="s">
        <v>1319</v>
      </c>
      <c r="F64" s="97">
        <v>0</v>
      </c>
      <c r="G64" s="97">
        <v>0</v>
      </c>
      <c r="H64">
        <f>M64/'Konvertering SEK till EURO'!$C$8</f>
        <v>2.5693595109993309E-2</v>
      </c>
      <c r="I64" s="96" t="s">
        <v>1382</v>
      </c>
      <c r="J64" s="108" t="s">
        <v>1785</v>
      </c>
      <c r="K64"/>
      <c r="M64">
        <v>0.34172481496291102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1:91" s="82" customFormat="1" ht="30" customHeight="1">
      <c r="A65" t="str">
        <f t="shared" si="1"/>
        <v>InköpAvVarorInköpta produkter och tjänster - utökad beräkning1.8.7 Taxi</v>
      </c>
      <c r="B65" t="s">
        <v>12</v>
      </c>
      <c r="C65" t="str">
        <f>'Input-inköpta varor o tjänster'!$J$11</f>
        <v>Inköpta produkter och tjänster - utökad beräkning</v>
      </c>
      <c r="D65" s="96" t="s">
        <v>108</v>
      </c>
      <c r="E65" s="96" t="s">
        <v>1319</v>
      </c>
      <c r="F65" s="97">
        <v>0</v>
      </c>
      <c r="G65" s="97">
        <v>0</v>
      </c>
      <c r="H65">
        <f>M65/'Konvertering SEK till EURO'!$C$8</f>
        <v>1.0161361378764661E-2</v>
      </c>
      <c r="I65" s="96" t="s">
        <v>1383</v>
      </c>
      <c r="J65" s="108" t="s">
        <v>1785</v>
      </c>
      <c r="K65"/>
      <c r="M65">
        <v>0.13514610633756999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</row>
    <row r="66" spans="1:91" s="82" customFormat="1" ht="30" customHeight="1">
      <c r="A66" t="str">
        <f t="shared" si="1"/>
        <v>InköpAvVarorInköpta produkter och tjänster - utökad beräkning1.8.8 Tåg och buss</v>
      </c>
      <c r="B66" t="s">
        <v>12</v>
      </c>
      <c r="C66" t="str">
        <f>'Input-inköpta varor o tjänster'!$J$11</f>
        <v>Inköpta produkter och tjänster - utökad beräkning</v>
      </c>
      <c r="D66" s="96" t="s">
        <v>109</v>
      </c>
      <c r="E66" s="96" t="s">
        <v>1319</v>
      </c>
      <c r="F66" s="97">
        <v>0</v>
      </c>
      <c r="G66" s="97">
        <v>0</v>
      </c>
      <c r="H66">
        <f>M66/'Konvertering SEK till EURO'!$C$8</f>
        <v>1.3827897476384359E-2</v>
      </c>
      <c r="I66" s="96" t="s">
        <v>1384</v>
      </c>
      <c r="J66" s="108" t="s">
        <v>1785</v>
      </c>
      <c r="K66"/>
      <c r="M66">
        <v>0.183911036435912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</row>
    <row r="67" spans="1:91" s="82" customFormat="1" ht="30" customHeight="1">
      <c r="A67" t="str">
        <f t="shared" si="1"/>
        <v>InköpAvVarorInköpta produkter och tjänster - utökad beräkning1.8.99 Övrigt resor</v>
      </c>
      <c r="B67" t="s">
        <v>12</v>
      </c>
      <c r="C67" t="str">
        <f>'Input-inköpta varor o tjänster'!$J$11</f>
        <v>Inköpta produkter och tjänster - utökad beräkning</v>
      </c>
      <c r="D67" s="96" t="s">
        <v>110</v>
      </c>
      <c r="E67" s="96" t="s">
        <v>1319</v>
      </c>
      <c r="F67" s="97">
        <v>0</v>
      </c>
      <c r="G67" s="97">
        <v>0</v>
      </c>
      <c r="H67">
        <f>M67/'Konvertering SEK till EURO'!$C$8</f>
        <v>1.0161361378764661E-2</v>
      </c>
      <c r="I67" s="96" t="s">
        <v>1385</v>
      </c>
      <c r="J67" s="108" t="s">
        <v>1785</v>
      </c>
      <c r="K67"/>
      <c r="M67">
        <v>0.13514610633756999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</row>
    <row r="68" spans="1:91" s="82" customFormat="1" ht="30" customHeight="1">
      <c r="A68" t="str">
        <f t="shared" si="1"/>
        <v>InköpAvVarorInköpta produkter och tjänster - utökad beräkning1.9 Jordbruk och Skogsbruk</v>
      </c>
      <c r="B68" t="s">
        <v>12</v>
      </c>
      <c r="C68" t="str">
        <f>'Input-inköpta varor o tjänster'!$J$11</f>
        <v>Inköpta produkter och tjänster - utökad beräkning</v>
      </c>
      <c r="D68" s="96" t="s">
        <v>111</v>
      </c>
      <c r="E68" s="96" t="s">
        <v>1319</v>
      </c>
      <c r="F68" s="97">
        <v>0</v>
      </c>
      <c r="G68" s="97">
        <v>0</v>
      </c>
      <c r="H68">
        <f>M68/'Konvertering SEK till EURO'!$C$8</f>
        <v>6.7858360793684736E-3</v>
      </c>
      <c r="I68" s="96" t="s">
        <v>1386</v>
      </c>
      <c r="J68" s="108" t="s">
        <v>1785</v>
      </c>
      <c r="K68"/>
      <c r="M68">
        <v>9.0251619855600707E-2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1:91" s="82" customFormat="1" ht="30" customHeight="1">
      <c r="A69" t="str">
        <f t="shared" si="1"/>
        <v>InköpAvVarorInköpta produkter och tjänster - utökad beräkning2 Fastighet</v>
      </c>
      <c r="B69" t="s">
        <v>12</v>
      </c>
      <c r="C69" t="str">
        <f>'Input-inköpta varor o tjänster'!$J$11</f>
        <v>Inköpta produkter och tjänster - utökad beräkning</v>
      </c>
      <c r="D69" s="96" t="s">
        <v>3</v>
      </c>
      <c r="E69" s="96" t="s">
        <v>1319</v>
      </c>
      <c r="F69" s="97">
        <v>0</v>
      </c>
      <c r="G69" s="97">
        <v>0</v>
      </c>
      <c r="H69">
        <f>M69/'Konvertering SEK till EURO'!$C$8</f>
        <v>5.5023494659786822E-2</v>
      </c>
      <c r="I69" s="96" t="s">
        <v>1387</v>
      </c>
      <c r="J69" s="108" t="s">
        <v>1785</v>
      </c>
      <c r="K69"/>
      <c r="M69">
        <v>0.73181247897516477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</row>
    <row r="70" spans="1:91" s="82" customFormat="1" ht="30" customHeight="1">
      <c r="A70" t="str">
        <f t="shared" si="1"/>
        <v>InköpAvVarorInköpta produkter och tjänster - utökad beräkning2.1 Bygg och fastighet</v>
      </c>
      <c r="B70" t="s">
        <v>12</v>
      </c>
      <c r="C70" t="str">
        <f>'Input-inköpta varor o tjänster'!$J$11</f>
        <v>Inköpta produkter och tjänster - utökad beräkning</v>
      </c>
      <c r="D70" s="96" t="s">
        <v>112</v>
      </c>
      <c r="E70" s="96" t="s">
        <v>1319</v>
      </c>
      <c r="F70" s="97">
        <v>0</v>
      </c>
      <c r="G70" s="97">
        <v>0</v>
      </c>
      <c r="H70">
        <f>M70/'Konvertering SEK till EURO'!$C$8</f>
        <v>1.4612045631187906E-2</v>
      </c>
      <c r="I70" s="96" t="s">
        <v>1388</v>
      </c>
      <c r="J70" s="108" t="s">
        <v>1785</v>
      </c>
      <c r="K70"/>
      <c r="M70">
        <v>0.19434020689479917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</row>
    <row r="71" spans="1:91" s="82" customFormat="1" ht="30" customHeight="1">
      <c r="A71" t="str">
        <f t="shared" si="1"/>
        <v>InköpAvVarorInköpta produkter och tjänster - utökad beräkning2.1.1 Anläggningsentreprenader</v>
      </c>
      <c r="B71" t="s">
        <v>12</v>
      </c>
      <c r="C71" t="str">
        <f>'Input-inköpta varor o tjänster'!$J$11</f>
        <v>Inköpta produkter och tjänster - utökad beräkning</v>
      </c>
      <c r="D71" s="96" t="s">
        <v>113</v>
      </c>
      <c r="E71" s="96" t="s">
        <v>1319</v>
      </c>
      <c r="F71" s="97">
        <v>0</v>
      </c>
      <c r="G71" s="97">
        <v>0</v>
      </c>
      <c r="H71">
        <f>M71/'Konvertering SEK till EURO'!$C$8</f>
        <v>1.2524942033540076E-2</v>
      </c>
      <c r="I71" s="96" t="s">
        <v>1389</v>
      </c>
      <c r="J71" s="108" t="s">
        <v>1785</v>
      </c>
      <c r="K71"/>
      <c r="M71">
        <v>0.16658172904608301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1:91" s="82" customFormat="1" ht="30" customHeight="1">
      <c r="A72" t="str">
        <f t="shared" si="1"/>
        <v>InköpAvVarorInköpta produkter och tjänster - utökad beräkning2.1.2 Bygg- och anläggningsmaterial</v>
      </c>
      <c r="B72" t="s">
        <v>12</v>
      </c>
      <c r="C72" t="str">
        <f>'Input-inköpta varor o tjänster'!$J$11</f>
        <v>Inköpta produkter och tjänster - utökad beräkning</v>
      </c>
      <c r="D72" s="96" t="s">
        <v>114</v>
      </c>
      <c r="E72" s="96" t="s">
        <v>1319</v>
      </c>
      <c r="F72" s="97">
        <v>0</v>
      </c>
      <c r="G72" s="97">
        <v>0</v>
      </c>
      <c r="H72">
        <f>M72/'Konvertering SEK till EURO'!$C$8</f>
        <v>1.2524942033540076E-2</v>
      </c>
      <c r="I72" s="96" t="s">
        <v>1390</v>
      </c>
      <c r="J72" s="108" t="s">
        <v>1785</v>
      </c>
      <c r="K72"/>
      <c r="M72">
        <v>0.16658172904608301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1:91" s="82" customFormat="1" ht="30" customHeight="1">
      <c r="A73" t="str">
        <f t="shared" si="1"/>
        <v>InköpAvVarorInköpta produkter och tjänster - utökad beräkning2.1.3 Byggentreprenader</v>
      </c>
      <c r="B73" t="s">
        <v>12</v>
      </c>
      <c r="C73" t="str">
        <f>'Input-inköpta varor o tjänster'!$J$11</f>
        <v>Inköpta produkter och tjänster - utökad beräkning</v>
      </c>
      <c r="D73" s="96" t="s">
        <v>115</v>
      </c>
      <c r="E73" s="96" t="s">
        <v>1319</v>
      </c>
      <c r="F73" s="97">
        <v>0</v>
      </c>
      <c r="G73" s="97">
        <v>0</v>
      </c>
      <c r="H73">
        <f>M73/'Konvertering SEK till EURO'!$C$8</f>
        <v>1.2524942033540076E-2</v>
      </c>
      <c r="I73" s="96" t="s">
        <v>1391</v>
      </c>
      <c r="J73" s="108" t="s">
        <v>1785</v>
      </c>
      <c r="K73"/>
      <c r="M73">
        <v>0.16658172904608301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1:91" s="82" customFormat="1" ht="30" customHeight="1">
      <c r="A74" t="str">
        <f t="shared" si="1"/>
        <v>InköpAvVarorInköpta produkter och tjänster - utökad beräkning2.1.4 Elentreprenader</v>
      </c>
      <c r="B74" t="s">
        <v>12</v>
      </c>
      <c r="C74" t="str">
        <f>'Input-inköpta varor o tjänster'!$J$11</f>
        <v>Inköpta produkter och tjänster - utökad beräkning</v>
      </c>
      <c r="D74" s="96" t="s">
        <v>116</v>
      </c>
      <c r="E74" s="96" t="s">
        <v>1319</v>
      </c>
      <c r="F74" s="97">
        <v>0</v>
      </c>
      <c r="G74" s="97">
        <v>0</v>
      </c>
      <c r="H74">
        <f>M74/'Konvertering SEK till EURO'!$C$8</f>
        <v>1.2524942033540076E-2</v>
      </c>
      <c r="I74" s="96" t="s">
        <v>1392</v>
      </c>
      <c r="J74" s="108" t="s">
        <v>1785</v>
      </c>
      <c r="K74"/>
      <c r="M74">
        <v>0.16658172904608301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1:91" s="82" customFormat="1" ht="30" customHeight="1">
      <c r="A75" t="str">
        <f t="shared" si="1"/>
        <v>InköpAvVarorInköpta produkter och tjänster - utökad beräkning2.1.5 Fastighetsrelaterad teknisk utrustning</v>
      </c>
      <c r="B75" t="s">
        <v>12</v>
      </c>
      <c r="C75" t="str">
        <f>'Input-inköpta varor o tjänster'!$J$11</f>
        <v>Inköpta produkter och tjänster - utökad beräkning</v>
      </c>
      <c r="D75" s="96" t="s">
        <v>117</v>
      </c>
      <c r="E75" s="96" t="s">
        <v>1319</v>
      </c>
      <c r="F75" s="97">
        <v>0</v>
      </c>
      <c r="G75" s="97">
        <v>0</v>
      </c>
      <c r="H75">
        <f>M75/'Konvertering SEK till EURO'!$C$8</f>
        <v>1.2524942033540076E-2</v>
      </c>
      <c r="I75" s="96" t="s">
        <v>1393</v>
      </c>
      <c r="J75" s="108" t="s">
        <v>1785</v>
      </c>
      <c r="K75"/>
      <c r="M75">
        <v>0.16658172904608301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1:91" s="82" customFormat="1" ht="30" customHeight="1">
      <c r="A76" t="str">
        <f t="shared" si="1"/>
        <v>InköpAvVarorInköpta produkter och tjänster - utökad beräkning2.1.6 Hyror</v>
      </c>
      <c r="B76" t="s">
        <v>12</v>
      </c>
      <c r="C76" t="str">
        <f>'Input-inköpta varor o tjänster'!$J$11</f>
        <v>Inköpta produkter och tjänster - utökad beräkning</v>
      </c>
      <c r="D76" s="96" t="s">
        <v>118</v>
      </c>
      <c r="E76" s="96" t="s">
        <v>1319</v>
      </c>
      <c r="F76" s="97">
        <v>0</v>
      </c>
      <c r="G76" s="97">
        <v>0</v>
      </c>
      <c r="H76">
        <f>M76/'Konvertering SEK till EURO'!$C$8</f>
        <v>3.935158338233353E-3</v>
      </c>
      <c r="I76" s="96" t="s">
        <v>1394</v>
      </c>
      <c r="J76" s="108" t="s">
        <v>1785</v>
      </c>
      <c r="K76"/>
      <c r="M76">
        <v>5.23376058985036E-2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1:91" s="82" customFormat="1" ht="30" customHeight="1">
      <c r="A77" t="str">
        <f t="shared" si="1"/>
        <v>InköpAvVarorInköpta produkter och tjänster - utökad beräkning2.1.7 Målerientreprenader</v>
      </c>
      <c r="B77" t="s">
        <v>12</v>
      </c>
      <c r="C77" t="str">
        <f>'Input-inköpta varor o tjänster'!$J$11</f>
        <v>Inköpta produkter och tjänster - utökad beräkning</v>
      </c>
      <c r="D77" s="96" t="s">
        <v>119</v>
      </c>
      <c r="E77" s="96" t="s">
        <v>1319</v>
      </c>
      <c r="F77" s="97">
        <v>0</v>
      </c>
      <c r="G77" s="97">
        <v>0</v>
      </c>
      <c r="H77">
        <f>M77/'Konvertering SEK till EURO'!$C$8</f>
        <v>1.2524942033540076E-2</v>
      </c>
      <c r="I77" s="96" t="s">
        <v>1395</v>
      </c>
      <c r="J77" s="108" t="s">
        <v>1785</v>
      </c>
      <c r="K77"/>
      <c r="M77">
        <v>0.16658172904608301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1:91" s="82" customFormat="1" ht="30" customHeight="1">
      <c r="A78" t="str">
        <f t="shared" si="1"/>
        <v>InköpAvVarorInköpta produkter och tjänster - utökad beräkning2.1.8 Underhåll teknisk utrustning</v>
      </c>
      <c r="B78" t="s">
        <v>12</v>
      </c>
      <c r="C78" t="str">
        <f>'Input-inköpta varor o tjänster'!$J$11</f>
        <v>Inköpta produkter och tjänster - utökad beräkning</v>
      </c>
      <c r="D78" s="96" t="s">
        <v>120</v>
      </c>
      <c r="E78" s="96" t="s">
        <v>1319</v>
      </c>
      <c r="F78" s="97">
        <v>0</v>
      </c>
      <c r="G78" s="97">
        <v>0</v>
      </c>
      <c r="H78">
        <f>M78/'Konvertering SEK till EURO'!$C$8</f>
        <v>1.2524942033540076E-2</v>
      </c>
      <c r="I78" s="96" t="s">
        <v>1396</v>
      </c>
      <c r="J78" s="108" t="s">
        <v>1785</v>
      </c>
      <c r="K78"/>
      <c r="M78">
        <v>0.16658172904608301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1:91" s="82" customFormat="1" ht="30" customHeight="1">
      <c r="A79" t="str">
        <f t="shared" si="1"/>
        <v>InköpAvVarorInköpta produkter och tjänster - utökad beräkning2.1.9 VVS-entreprenader</v>
      </c>
      <c r="B79" t="s">
        <v>12</v>
      </c>
      <c r="C79" t="str">
        <f>'Input-inköpta varor o tjänster'!$J$11</f>
        <v>Inköpta produkter och tjänster - utökad beräkning</v>
      </c>
      <c r="D79" s="96" t="s">
        <v>121</v>
      </c>
      <c r="E79" s="96" t="s">
        <v>1319</v>
      </c>
      <c r="F79" s="97">
        <v>0</v>
      </c>
      <c r="G79" s="97">
        <v>0</v>
      </c>
      <c r="H79">
        <f>M79/'Konvertering SEK till EURO'!$C$8</f>
        <v>1.2524942033540076E-2</v>
      </c>
      <c r="I79" s="96" t="s">
        <v>1397</v>
      </c>
      <c r="J79" s="108" t="s">
        <v>1785</v>
      </c>
      <c r="K79"/>
      <c r="M79">
        <v>0.16658172904608301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1:91" s="82" customFormat="1" ht="30" customHeight="1">
      <c r="A80" t="str">
        <f t="shared" si="1"/>
        <v>InköpAvVarorInköpta produkter och tjänster - utökad beräkning2.1.98 Övriga entreprenader</v>
      </c>
      <c r="B80" t="s">
        <v>12</v>
      </c>
      <c r="C80" t="str">
        <f>'Input-inköpta varor o tjänster'!$J$11</f>
        <v>Inköpta produkter och tjänster - utökad beräkning</v>
      </c>
      <c r="D80" s="96" t="s">
        <v>122</v>
      </c>
      <c r="E80" s="96" t="s">
        <v>1319</v>
      </c>
      <c r="F80" s="97">
        <v>0</v>
      </c>
      <c r="G80" s="97">
        <v>0</v>
      </c>
      <c r="H80">
        <f>M80/'Konvertering SEK till EURO'!$C$8</f>
        <v>1.2524942033540076E-2</v>
      </c>
      <c r="I80" s="96" t="s">
        <v>1398</v>
      </c>
      <c r="J80" s="108" t="s">
        <v>1785</v>
      </c>
      <c r="K80"/>
      <c r="M80">
        <v>0.16658172904608301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1:91" s="82" customFormat="1" ht="30" customHeight="1">
      <c r="A81" t="str">
        <f t="shared" si="1"/>
        <v>InköpAvVarorInköpta produkter och tjänster - utökad beräkning2.1.99 Övrigt bygg och fastighet</v>
      </c>
      <c r="B81" t="s">
        <v>12</v>
      </c>
      <c r="C81" t="str">
        <f>'Input-inköpta varor o tjänster'!$J$11</f>
        <v>Inköpta produkter och tjänster - utökad beräkning</v>
      </c>
      <c r="D81" s="96" t="s">
        <v>123</v>
      </c>
      <c r="E81" s="96" t="s">
        <v>1319</v>
      </c>
      <c r="F81" s="97">
        <v>0</v>
      </c>
      <c r="G81" s="97">
        <v>0</v>
      </c>
      <c r="H81">
        <f>M81/'Konvertering SEK till EURO'!$C$8</f>
        <v>9.655389056454286E-3</v>
      </c>
      <c r="I81" s="96" t="s">
        <v>1399</v>
      </c>
      <c r="J81" s="108" t="s">
        <v>1785</v>
      </c>
      <c r="K81"/>
      <c r="M81">
        <v>0.12841667445084201</v>
      </c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1:91" s="82" customFormat="1" ht="30" customHeight="1">
      <c r="A82" t="str">
        <f t="shared" si="1"/>
        <v>InköpAvVarorInköpta produkter och tjänster - utökad beräkning2.2 Energi</v>
      </c>
      <c r="B82" t="s">
        <v>12</v>
      </c>
      <c r="C82" t="str">
        <f>'Input-inköpta varor o tjänster'!$J$11</f>
        <v>Inköpta produkter och tjänster - utökad beräkning</v>
      </c>
      <c r="D82" s="96" t="s">
        <v>124</v>
      </c>
      <c r="E82" s="96" t="s">
        <v>1319</v>
      </c>
      <c r="F82" s="97">
        <v>0</v>
      </c>
      <c r="G82" s="97">
        <v>0</v>
      </c>
      <c r="H82">
        <f>M82/'Konvertering SEK till EURO'!$C$8</f>
        <v>0.10693784666291777</v>
      </c>
      <c r="I82" s="96" t="s">
        <v>1400</v>
      </c>
      <c r="J82" s="108" t="s">
        <v>1785</v>
      </c>
      <c r="K82"/>
      <c r="M82">
        <v>1.4222733606168063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1:91" s="82" customFormat="1" ht="30" customHeight="1">
      <c r="A83" t="str">
        <f t="shared" si="1"/>
        <v>InköpAvVarorInköpta produkter och tjänster - utökad beräkning2.2.1 Elektricitet</v>
      </c>
      <c r="B83" t="s">
        <v>12</v>
      </c>
      <c r="C83" t="str">
        <f>'Input-inköpta varor o tjänster'!$J$11</f>
        <v>Inköpta produkter och tjänster - utökad beräkning</v>
      </c>
      <c r="D83" s="96" t="s">
        <v>125</v>
      </c>
      <c r="E83" s="96" t="s">
        <v>1319</v>
      </c>
      <c r="F83" s="97">
        <v>0</v>
      </c>
      <c r="G83" s="97">
        <v>0</v>
      </c>
      <c r="H83">
        <f>M83/'Konvertering SEK till EURO'!$C$8</f>
        <v>7.2283776847869616E-2</v>
      </c>
      <c r="I83" s="96" t="s">
        <v>1401</v>
      </c>
      <c r="J83" s="108" t="s">
        <v>1785</v>
      </c>
      <c r="K83"/>
      <c r="M83">
        <v>0.96137423207666595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1:91" s="82" customFormat="1" ht="30" customHeight="1">
      <c r="A84" t="str">
        <f t="shared" si="1"/>
        <v>InköpAvVarorInköpta produkter och tjänster - utökad beräkning2.2.2 Energidistribution</v>
      </c>
      <c r="B84" t="s">
        <v>12</v>
      </c>
      <c r="C84" t="str">
        <f>'Input-inköpta varor o tjänster'!$J$11</f>
        <v>Inköpta produkter och tjänster - utökad beräkning</v>
      </c>
      <c r="D84" s="96" t="s">
        <v>126</v>
      </c>
      <c r="E84" s="96" t="s">
        <v>1319</v>
      </c>
      <c r="F84" s="97">
        <v>0</v>
      </c>
      <c r="G84" s="97">
        <v>0</v>
      </c>
      <c r="H84">
        <f>M84/'Konvertering SEK till EURO'!$C$8</f>
        <v>6.7789532656102845E-3</v>
      </c>
      <c r="I84" s="96" t="s">
        <v>1402</v>
      </c>
      <c r="J84" s="108" t="s">
        <v>1785</v>
      </c>
      <c r="K84"/>
      <c r="M84">
        <v>9.0160078432616794E-2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1:91" s="82" customFormat="1" ht="30" customHeight="1">
      <c r="A85" t="str">
        <f t="shared" si="1"/>
        <v>InköpAvVarorInköpta produkter och tjänster - utökad beräkning2.2.3 Gas</v>
      </c>
      <c r="B85" t="s">
        <v>12</v>
      </c>
      <c r="C85" t="str">
        <f>'Input-inköpta varor o tjänster'!$J$11</f>
        <v>Inköpta produkter och tjänster - utökad beräkning</v>
      </c>
      <c r="D85" s="96" t="s">
        <v>127</v>
      </c>
      <c r="E85" s="96" t="s">
        <v>1319</v>
      </c>
      <c r="F85" s="97">
        <v>0</v>
      </c>
      <c r="G85" s="97">
        <v>0</v>
      </c>
      <c r="H85">
        <f>M85/'Konvertering SEK till EURO'!$C$8</f>
        <v>3.9180671495156243E-2</v>
      </c>
      <c r="I85" s="96" t="s">
        <v>1403</v>
      </c>
      <c r="J85" s="108" t="s">
        <v>1785</v>
      </c>
      <c r="K85"/>
      <c r="M85">
        <v>0.52110293088557802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1:91" s="82" customFormat="1" ht="30" customHeight="1">
      <c r="A86" t="str">
        <f t="shared" si="1"/>
        <v>InköpAvVarorInköpta produkter och tjänster - utökad beräkning2.2.4 Olja</v>
      </c>
      <c r="B86" t="s">
        <v>12</v>
      </c>
      <c r="C86" t="str">
        <f>'Input-inköpta varor o tjänster'!$J$11</f>
        <v>Inköpta produkter och tjänster - utökad beräkning</v>
      </c>
      <c r="D86" s="96" t="s">
        <v>128</v>
      </c>
      <c r="E86" s="96" t="s">
        <v>1319</v>
      </c>
      <c r="F86" s="97">
        <v>0</v>
      </c>
      <c r="G86" s="97">
        <v>0</v>
      </c>
      <c r="H86">
        <f>M86/'Konvertering SEK till EURO'!$C$8</f>
        <v>0.47475599026252258</v>
      </c>
      <c r="I86" s="96" t="s">
        <v>1404</v>
      </c>
      <c r="J86" s="108" t="s">
        <v>1785</v>
      </c>
      <c r="K86"/>
      <c r="M86">
        <v>6.3142546704915503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1:91" s="82" customFormat="1" ht="30" customHeight="1">
      <c r="A87" t="str">
        <f t="shared" si="1"/>
        <v>InköpAvVarorInköpta produkter och tjänster - utökad beräkning2.2.5 Vatten och avlopp</v>
      </c>
      <c r="B87" t="s">
        <v>12</v>
      </c>
      <c r="C87" t="str">
        <f>'Input-inköpta varor o tjänster'!$J$11</f>
        <v>Inköpta produkter och tjänster - utökad beräkning</v>
      </c>
      <c r="D87" s="96" t="s">
        <v>129</v>
      </c>
      <c r="E87" s="96" t="s">
        <v>1319</v>
      </c>
      <c r="F87" s="97">
        <v>0</v>
      </c>
      <c r="G87" s="97">
        <v>0</v>
      </c>
      <c r="H87">
        <f>M87/'Konvertering SEK till EURO'!$C$8</f>
        <v>2.2821298500398421E-2</v>
      </c>
      <c r="I87" s="96" t="s">
        <v>1405</v>
      </c>
      <c r="J87" s="108" t="s">
        <v>1785</v>
      </c>
      <c r="K87"/>
      <c r="M87">
        <v>0.303523270055299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1:91" s="82" customFormat="1" ht="30" customHeight="1">
      <c r="A88" t="str">
        <f t="shared" si="1"/>
        <v>InköpAvVarorInköpta produkter och tjänster - utökad beräkning2.2.6 Värme och Kyla</v>
      </c>
      <c r="B88" t="s">
        <v>12</v>
      </c>
      <c r="C88" t="str">
        <f>'Input-inköpta varor o tjänster'!$J$11</f>
        <v>Inköpta produkter och tjänster - utökad beräkning</v>
      </c>
      <c r="D88" s="96" t="s">
        <v>130</v>
      </c>
      <c r="E88" s="96" t="s">
        <v>1319</v>
      </c>
      <c r="F88" s="97">
        <v>0</v>
      </c>
      <c r="G88" s="97">
        <v>0</v>
      </c>
      <c r="H88">
        <f>M88/'Konvertering SEK till EURO'!$C$8</f>
        <v>6.0460459420997592E-2</v>
      </c>
      <c r="I88" s="96" t="s">
        <v>1406</v>
      </c>
      <c r="J88" s="108" t="s">
        <v>1785</v>
      </c>
      <c r="K88"/>
      <c r="M88">
        <v>0.804124110299268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1:91" s="82" customFormat="1" ht="30" customHeight="1">
      <c r="A89" t="str">
        <f t="shared" si="1"/>
        <v>InköpAvVarorInköpta produkter och tjänster - utökad beräkning2.2.99 Övrigt Energi</v>
      </c>
      <c r="B89" t="s">
        <v>12</v>
      </c>
      <c r="C89" t="str">
        <f>'Input-inköpta varor o tjänster'!$J$11</f>
        <v>Inköpta produkter och tjänster - utökad beräkning</v>
      </c>
      <c r="D89" s="96" t="s">
        <v>131</v>
      </c>
      <c r="E89" s="96" t="s">
        <v>1319</v>
      </c>
      <c r="F89" s="97">
        <v>0</v>
      </c>
      <c r="G89" s="97">
        <v>0</v>
      </c>
      <c r="H89">
        <f>M89/'Konvertering SEK till EURO'!$C$8</f>
        <v>7.2283776847869616E-2</v>
      </c>
      <c r="I89" s="96" t="s">
        <v>1407</v>
      </c>
      <c r="J89" s="108" t="s">
        <v>1785</v>
      </c>
      <c r="K89"/>
      <c r="M89">
        <v>0.96137423207666595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1:91" s="82" customFormat="1" ht="30" customHeight="1">
      <c r="A90" t="str">
        <f t="shared" si="1"/>
        <v>InköpAvVarorInköpta produkter och tjänster - utökad beräkning2.3 Fastighetsrelaterade konsulttjänster</v>
      </c>
      <c r="B90" t="s">
        <v>12</v>
      </c>
      <c r="C90" t="str">
        <f>'Input-inköpta varor o tjänster'!$J$11</f>
        <v>Inköpta produkter och tjänster - utökad beräkning</v>
      </c>
      <c r="D90" s="96" t="s">
        <v>132</v>
      </c>
      <c r="E90" s="96" t="s">
        <v>1319</v>
      </c>
      <c r="F90" s="97">
        <v>0</v>
      </c>
      <c r="G90" s="97">
        <v>0</v>
      </c>
      <c r="H90">
        <f>M90/'Konvertering SEK till EURO'!$C$8</f>
        <v>9.5955084620784198E-3</v>
      </c>
      <c r="I90" s="96" t="s">
        <v>1408</v>
      </c>
      <c r="J90" s="108" t="s">
        <v>1785</v>
      </c>
      <c r="K90"/>
      <c r="M90">
        <v>0.12762026254564299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1:91" s="82" customFormat="1" ht="30" customHeight="1">
      <c r="A91" t="str">
        <f t="shared" si="1"/>
        <v>InköpAvVarorInköpta produkter och tjänster - utökad beräkning2.3.1 Tekniska konsulter</v>
      </c>
      <c r="B91" t="s">
        <v>12</v>
      </c>
      <c r="C91" t="str">
        <f>'Input-inköpta varor o tjänster'!$J$11</f>
        <v>Inköpta produkter och tjänster - utökad beräkning</v>
      </c>
      <c r="D91" s="96" t="s">
        <v>133</v>
      </c>
      <c r="E91" s="96" t="s">
        <v>1319</v>
      </c>
      <c r="F91" s="97">
        <v>0</v>
      </c>
      <c r="G91" s="97">
        <v>0</v>
      </c>
      <c r="H91">
        <f>M91/'Konvertering SEK till EURO'!$C$8</f>
        <v>9.5955084620784198E-3</v>
      </c>
      <c r="I91" s="96" t="s">
        <v>1409</v>
      </c>
      <c r="J91" s="108" t="s">
        <v>1785</v>
      </c>
      <c r="K91"/>
      <c r="M91">
        <v>0.12762026254564299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1:91" s="82" customFormat="1" ht="30" customHeight="1">
      <c r="A92" t="str">
        <f t="shared" si="1"/>
        <v>InköpAvVarorInköpta produkter och tjänster - utökad beräkning2.3.99 Övriga fastighetsrelaterade konsulttjänster</v>
      </c>
      <c r="B92" t="s">
        <v>12</v>
      </c>
      <c r="C92" t="str">
        <f>'Input-inköpta varor o tjänster'!$J$11</f>
        <v>Inköpta produkter och tjänster - utökad beräkning</v>
      </c>
      <c r="D92" s="96" t="s">
        <v>134</v>
      </c>
      <c r="E92" s="96" t="s">
        <v>1319</v>
      </c>
      <c r="F92" s="97">
        <v>0</v>
      </c>
      <c r="G92" s="97">
        <v>0</v>
      </c>
      <c r="H92">
        <f>M92/'Konvertering SEK till EURO'!$C$8</f>
        <v>9.5955084620784198E-3</v>
      </c>
      <c r="I92" s="96" t="s">
        <v>1410</v>
      </c>
      <c r="J92" s="108" t="s">
        <v>1785</v>
      </c>
      <c r="K92"/>
      <c r="M92">
        <v>0.12762026254564299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1:91" s="82" customFormat="1" ht="30" customHeight="1">
      <c r="A93" t="str">
        <f t="shared" si="1"/>
        <v>InköpAvVarorInköpta produkter och tjänster - utökad beräkning2.4 Köksutrustning</v>
      </c>
      <c r="B93" t="s">
        <v>12</v>
      </c>
      <c r="C93" t="str">
        <f>'Input-inköpta varor o tjänster'!$J$11</f>
        <v>Inköpta produkter och tjänster - utökad beräkning</v>
      </c>
      <c r="D93" s="96" t="s">
        <v>135</v>
      </c>
      <c r="E93" s="96" t="s">
        <v>1319</v>
      </c>
      <c r="F93" s="97">
        <v>0</v>
      </c>
      <c r="G93" s="97">
        <v>0</v>
      </c>
      <c r="H93">
        <f>M93/'Konvertering SEK till EURO'!$C$8</f>
        <v>0.10174978228935319</v>
      </c>
      <c r="I93" s="96" t="s">
        <v>1411</v>
      </c>
      <c r="J93" s="108" t="s">
        <v>1785</v>
      </c>
      <c r="K93"/>
      <c r="M93">
        <v>1.3532721044483975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1:91" s="82" customFormat="1" ht="30" customHeight="1">
      <c r="A94" t="str">
        <f t="shared" si="1"/>
        <v>InköpAvVarorInköpta produkter och tjänster - utökad beräkning2.4.1 Kantinvagn</v>
      </c>
      <c r="B94" t="s">
        <v>12</v>
      </c>
      <c r="C94" t="str">
        <f>'Input-inköpta varor o tjänster'!$J$11</f>
        <v>Inköpta produkter och tjänster - utökad beräkning</v>
      </c>
      <c r="D94" s="96" t="s">
        <v>136</v>
      </c>
      <c r="E94" s="96" t="s">
        <v>1319</v>
      </c>
      <c r="F94" s="97">
        <v>0</v>
      </c>
      <c r="G94" s="97">
        <v>0</v>
      </c>
      <c r="H94">
        <f>M94/'Konvertering SEK till EURO'!$C$8</f>
        <v>0.26170070439797216</v>
      </c>
      <c r="I94" s="96" t="s">
        <v>1412</v>
      </c>
      <c r="J94" s="108" t="s">
        <v>1785</v>
      </c>
      <c r="K94"/>
      <c r="M94">
        <v>3.4806193684930302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1:91" s="82" customFormat="1" ht="30" customHeight="1">
      <c r="A95" t="str">
        <f t="shared" si="1"/>
        <v>InköpAvVarorInköpta produkter och tjänster - utökad beräkning2.4.2 Storköksutrustning</v>
      </c>
      <c r="B95" t="s">
        <v>12</v>
      </c>
      <c r="C95" t="str">
        <f>'Input-inköpta varor o tjänster'!$J$11</f>
        <v>Inköpta produkter och tjänster - utökad beräkning</v>
      </c>
      <c r="D95" s="96" t="s">
        <v>137</v>
      </c>
      <c r="E95" s="96" t="s">
        <v>1319</v>
      </c>
      <c r="F95" s="97">
        <v>0</v>
      </c>
      <c r="G95" s="97">
        <v>0</v>
      </c>
      <c r="H95">
        <f>M95/'Konvertering SEK till EURO'!$C$8</f>
        <v>9.8297334030796241E-2</v>
      </c>
      <c r="I95" s="96" t="s">
        <v>1413</v>
      </c>
      <c r="J95" s="108" t="s">
        <v>1785</v>
      </c>
      <c r="K95"/>
      <c r="M95">
        <v>1.3073545426095901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1:91" s="82" customFormat="1" ht="30" customHeight="1">
      <c r="A96" t="str">
        <f t="shared" si="1"/>
        <v>InköpAvVarorInköpta produkter och tjänster - utökad beräkning2.4.3 Vagndiskmaskin</v>
      </c>
      <c r="B96" t="s">
        <v>12</v>
      </c>
      <c r="C96" t="str">
        <f>'Input-inköpta varor o tjänster'!$J$11</f>
        <v>Inköpta produkter och tjänster - utökad beräkning</v>
      </c>
      <c r="D96" s="96" t="s">
        <v>138</v>
      </c>
      <c r="E96" s="96" t="s">
        <v>1319</v>
      </c>
      <c r="F96" s="97">
        <v>0</v>
      </c>
      <c r="G96" s="97">
        <v>0</v>
      </c>
      <c r="H96">
        <f>M96/'Konvertering SEK till EURO'!$C$8</f>
        <v>4.9583624339332479E-2</v>
      </c>
      <c r="I96" s="96" t="s">
        <v>1414</v>
      </c>
      <c r="J96" s="108" t="s">
        <v>1785</v>
      </c>
      <c r="K96"/>
      <c r="M96">
        <v>0.65946220371312203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1:91" s="82" customFormat="1" ht="30" customHeight="1">
      <c r="A97" t="str">
        <f t="shared" si="1"/>
        <v>InköpAvVarorInköpta produkter och tjänster - utökad beräkning2.4.4 Vitvaror</v>
      </c>
      <c r="B97" t="s">
        <v>12</v>
      </c>
      <c r="C97" t="str">
        <f>'Input-inköpta varor o tjänster'!$J$11</f>
        <v>Inköpta produkter och tjänster - utökad beräkning</v>
      </c>
      <c r="D97" s="96" t="s">
        <v>139</v>
      </c>
      <c r="E97" s="96" t="s">
        <v>1319</v>
      </c>
      <c r="F97" s="97">
        <v>0</v>
      </c>
      <c r="G97" s="97">
        <v>0</v>
      </c>
      <c r="H97">
        <f>M97/'Konvertering SEK till EURO'!$C$8</f>
        <v>4.9583624339332479E-2</v>
      </c>
      <c r="I97" s="96" t="s">
        <v>1415</v>
      </c>
      <c r="J97" s="108" t="s">
        <v>1785</v>
      </c>
      <c r="K97"/>
      <c r="M97">
        <v>0.65946220371312203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1:91" s="82" customFormat="1" ht="30" customHeight="1">
      <c r="A98" t="str">
        <f t="shared" si="1"/>
        <v>InköpAvVarorInköpta produkter och tjänster - utökad beräkning2.4.99 Övrigt köksutrustning</v>
      </c>
      <c r="B98" t="s">
        <v>12</v>
      </c>
      <c r="C98" t="str">
        <f>'Input-inköpta varor o tjänster'!$J$11</f>
        <v>Inköpta produkter och tjänster - utökad beräkning</v>
      </c>
      <c r="D98" s="96" t="s">
        <v>140</v>
      </c>
      <c r="E98" s="96" t="s">
        <v>1319</v>
      </c>
      <c r="F98" s="97">
        <v>0</v>
      </c>
      <c r="G98" s="97">
        <v>0</v>
      </c>
      <c r="H98">
        <f>M98/'Konvertering SEK till EURO'!$C$8</f>
        <v>4.9583624339332479E-2</v>
      </c>
      <c r="I98" s="96" t="s">
        <v>1416</v>
      </c>
      <c r="J98" s="108" t="s">
        <v>1785</v>
      </c>
      <c r="K98"/>
      <c r="M98">
        <v>0.65946220371312203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1:91" s="82" customFormat="1" ht="30" customHeight="1">
      <c r="A99" t="str">
        <f t="shared" si="1"/>
        <v>InköpAvVarorInköpta produkter och tjänster - utökad beräkning2.5 Teknisk infrastruktur</v>
      </c>
      <c r="B99" t="s">
        <v>12</v>
      </c>
      <c r="C99" t="str">
        <f>'Input-inköpta varor o tjänster'!$J$11</f>
        <v>Inköpta produkter och tjänster - utökad beräkning</v>
      </c>
      <c r="D99" s="96" t="s">
        <v>141</v>
      </c>
      <c r="E99" s="96" t="s">
        <v>1319</v>
      </c>
      <c r="F99" s="97">
        <v>0</v>
      </c>
      <c r="G99" s="97">
        <v>0</v>
      </c>
      <c r="H99">
        <f>M99/'Konvertering SEK till EURO'!$C$8</f>
        <v>5.7976388037666492E-2</v>
      </c>
      <c r="I99" s="96" t="s">
        <v>1417</v>
      </c>
      <c r="J99" s="108" t="s">
        <v>1785</v>
      </c>
      <c r="K99"/>
      <c r="M99">
        <v>0.77108596090096437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1:91" s="82" customFormat="1" ht="30" customHeight="1">
      <c r="A100" t="str">
        <f t="shared" ref="A100:A163" si="2">CONCATENATE(B100,C100,D100)</f>
        <v>InköpAvVarorInköpta produkter och tjänster - utökad beräkning2.5.1 Kraftgenerering</v>
      </c>
      <c r="B100" t="s">
        <v>12</v>
      </c>
      <c r="C100" t="str">
        <f>'Input-inköpta varor o tjänster'!$J$11</f>
        <v>Inköpta produkter och tjänster - utökad beräkning</v>
      </c>
      <c r="D100" s="96" t="s">
        <v>142</v>
      </c>
      <c r="E100" s="96" t="s">
        <v>1319</v>
      </c>
      <c r="F100" s="97">
        <v>0</v>
      </c>
      <c r="G100" s="97">
        <v>0</v>
      </c>
      <c r="H100">
        <f>M100/'Konvertering SEK till EURO'!$C$8</f>
        <v>7.2283776847869616E-2</v>
      </c>
      <c r="I100" s="96" t="s">
        <v>1418</v>
      </c>
      <c r="J100" s="108" t="s">
        <v>1785</v>
      </c>
      <c r="K100"/>
      <c r="M100">
        <v>0.96137423207666595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1:91" s="82" customFormat="1" ht="30" customHeight="1">
      <c r="A101" t="str">
        <f t="shared" si="2"/>
        <v>InköpAvVarorInköpta produkter och tjänster - utökad beräkning2.5.2 Laddinfrastruktur och tankanläggningar</v>
      </c>
      <c r="B101" t="s">
        <v>12</v>
      </c>
      <c r="C101" t="str">
        <f>'Input-inköpta varor o tjänster'!$J$11</f>
        <v>Inköpta produkter och tjänster - utökad beräkning</v>
      </c>
      <c r="D101" s="96" t="s">
        <v>143</v>
      </c>
      <c r="E101" s="96" t="s">
        <v>1319</v>
      </c>
      <c r="F101" s="97">
        <v>0</v>
      </c>
      <c r="G101" s="97">
        <v>0</v>
      </c>
      <c r="H101">
        <f>M101/'Konvertering SEK till EURO'!$C$8</f>
        <v>5.2061762925797367E-2</v>
      </c>
      <c r="I101" s="96" t="s">
        <v>1419</v>
      </c>
      <c r="J101" s="108" t="s">
        <v>1785</v>
      </c>
      <c r="K101"/>
      <c r="M101">
        <v>0.69242144691310503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1:91" s="82" customFormat="1" ht="30" customHeight="1">
      <c r="A102" t="str">
        <f t="shared" si="2"/>
        <v>InköpAvVarorInköpta produkter och tjänster - utökad beräkning2.5.99 Övrig teknisk infrastruktur</v>
      </c>
      <c r="B102" t="s">
        <v>12</v>
      </c>
      <c r="C102" t="str">
        <f>'Input-inköpta varor o tjänster'!$J$11</f>
        <v>Inköpta produkter och tjänster - utökad beräkning</v>
      </c>
      <c r="D102" s="96" t="s">
        <v>144</v>
      </c>
      <c r="E102" s="96" t="s">
        <v>1319</v>
      </c>
      <c r="F102" s="97">
        <v>0</v>
      </c>
      <c r="G102" s="97">
        <v>0</v>
      </c>
      <c r="H102">
        <f>M102/'Konvertering SEK till EURO'!$C$8</f>
        <v>4.9583624339332479E-2</v>
      </c>
      <c r="I102" s="96" t="s">
        <v>1420</v>
      </c>
      <c r="J102" s="108" t="s">
        <v>1785</v>
      </c>
      <c r="K102"/>
      <c r="M102">
        <v>0.65946220371312203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1:91" s="82" customFormat="1" ht="30" customHeight="1">
      <c r="A103" t="str">
        <f t="shared" si="2"/>
        <v>InköpAvVarorInköpta produkter och tjänster - utökad beräkning2.6 Utrustning för textilvård</v>
      </c>
      <c r="B103" t="s">
        <v>12</v>
      </c>
      <c r="C103" t="str">
        <f>'Input-inköpta varor o tjänster'!$J$11</f>
        <v>Inköpta produkter och tjänster - utökad beräkning</v>
      </c>
      <c r="D103" s="96" t="s">
        <v>145</v>
      </c>
      <c r="E103" s="96" t="s">
        <v>1319</v>
      </c>
      <c r="F103" s="97">
        <v>0</v>
      </c>
      <c r="G103" s="97">
        <v>0</v>
      </c>
      <c r="H103">
        <f>M103/'Konvertering SEK till EURO'!$C$8</f>
        <v>4.9583624339332479E-2</v>
      </c>
      <c r="I103" s="96" t="s">
        <v>1421</v>
      </c>
      <c r="J103" s="108" t="s">
        <v>1785</v>
      </c>
      <c r="K103"/>
      <c r="M103">
        <v>0.65946220371312203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1:91" s="82" customFormat="1" ht="30" customHeight="1">
      <c r="A104" t="str">
        <f t="shared" si="2"/>
        <v>InköpAvVarorInköpta produkter och tjänster - utökad beräkning2.1.10 Järn-, Bygg- och elhandelsvaror</v>
      </c>
      <c r="B104" t="s">
        <v>12</v>
      </c>
      <c r="C104" t="str">
        <f>'Input-inköpta varor o tjänster'!$J$11</f>
        <v>Inköpta produkter och tjänster - utökad beräkning</v>
      </c>
      <c r="D104" s="96" t="s">
        <v>146</v>
      </c>
      <c r="E104" s="96" t="s">
        <v>1319</v>
      </c>
      <c r="F104" s="97">
        <v>0</v>
      </c>
      <c r="G104" s="97">
        <v>0</v>
      </c>
      <c r="H104">
        <f>M104/'Konvertering SEK till EURO'!$C$8</f>
        <v>5.1116625475354435E-2</v>
      </c>
      <c r="I104" s="96" t="s">
        <v>1422</v>
      </c>
      <c r="J104" s="108" t="s">
        <v>1785</v>
      </c>
      <c r="K104"/>
      <c r="M104">
        <v>0.67985111882221405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1:91" s="82" customFormat="1" ht="30" customHeight="1">
      <c r="A105" t="str">
        <f t="shared" si="2"/>
        <v>InköpAvVarorInköpta produkter och tjänster - utökad beräkning2.1.11 Byggservice och underhållstjänster</v>
      </c>
      <c r="B105" t="s">
        <v>12</v>
      </c>
      <c r="C105" t="str">
        <f>'Input-inköpta varor o tjänster'!$J$11</f>
        <v>Inköpta produkter och tjänster - utökad beräkning</v>
      </c>
      <c r="D105" s="96" t="s">
        <v>147</v>
      </c>
      <c r="E105" s="96" t="s">
        <v>1319</v>
      </c>
      <c r="F105" s="97">
        <v>0</v>
      </c>
      <c r="G105" s="97">
        <v>0</v>
      </c>
      <c r="H105">
        <f>M105/'Konvertering SEK till EURO'!$C$8</f>
        <v>1.2524942033540076E-2</v>
      </c>
      <c r="I105" s="96" t="s">
        <v>1423</v>
      </c>
      <c r="J105" s="108" t="s">
        <v>1785</v>
      </c>
      <c r="K105"/>
      <c r="M105">
        <v>0.16658172904608301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1:91" s="82" customFormat="1" ht="30" customHeight="1">
      <c r="A106" t="str">
        <f t="shared" si="2"/>
        <v>InköpAvVarorInköpta produkter och tjänster - utökad beräkning3 IT och Kommunikation</v>
      </c>
      <c r="B106" t="s">
        <v>12</v>
      </c>
      <c r="C106" t="str">
        <f>'Input-inköpta varor o tjänster'!$J$11</f>
        <v>Inköpta produkter och tjänster - utökad beräkning</v>
      </c>
      <c r="D106" s="96" t="s">
        <v>4</v>
      </c>
      <c r="E106" s="96" t="s">
        <v>1319</v>
      </c>
      <c r="F106" s="97">
        <v>0</v>
      </c>
      <c r="G106" s="97">
        <v>0</v>
      </c>
      <c r="H106">
        <f>M106/'Konvertering SEK till EURO'!$C$8</f>
        <v>1.1242152453773909E-2</v>
      </c>
      <c r="I106" s="96" t="s">
        <v>1424</v>
      </c>
      <c r="J106" s="108" t="s">
        <v>1785</v>
      </c>
      <c r="K106"/>
      <c r="M106">
        <v>0.149520627635193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1:91" s="82" customFormat="1" ht="30" customHeight="1">
      <c r="A107" t="str">
        <f t="shared" si="2"/>
        <v>InköpAvVarorInköpta produkter och tjänster - utökad beräkning3.1 IT-Mjukvara vårdrelaterad och eHälsa</v>
      </c>
      <c r="B107" t="s">
        <v>12</v>
      </c>
      <c r="C107" t="str">
        <f>'Input-inköpta varor o tjänster'!$J$11</f>
        <v>Inköpta produkter och tjänster - utökad beräkning</v>
      </c>
      <c r="D107" s="96" t="s">
        <v>148</v>
      </c>
      <c r="E107" s="96" t="s">
        <v>1319</v>
      </c>
      <c r="F107" s="97">
        <v>0</v>
      </c>
      <c r="G107" s="97">
        <v>0</v>
      </c>
      <c r="H107">
        <f>M107/'Konvertering SEK till EURO'!$C$8</f>
        <v>7.8802360348066945E-3</v>
      </c>
      <c r="I107" s="96" t="s">
        <v>1425</v>
      </c>
      <c r="J107" s="108" t="s">
        <v>1785</v>
      </c>
      <c r="K107"/>
      <c r="M107">
        <v>0.10480713926292903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1:91" s="82" customFormat="1" ht="30" customHeight="1">
      <c r="A108" t="str">
        <f t="shared" si="2"/>
        <v>InköpAvVarorInköpta produkter och tjänster - utökad beräkning3.1.1 System för Vårdstöd och vårdkontinuitet (kvalitetsledningssystem)</v>
      </c>
      <c r="B108" t="s">
        <v>12</v>
      </c>
      <c r="C108" t="str">
        <f>'Input-inköpta varor o tjänster'!$J$11</f>
        <v>Inköpta produkter och tjänster - utökad beräkning</v>
      </c>
      <c r="D108" s="96" t="s">
        <v>149</v>
      </c>
      <c r="E108" s="96" t="s">
        <v>1319</v>
      </c>
      <c r="F108" s="97">
        <v>0</v>
      </c>
      <c r="G108" s="97">
        <v>0</v>
      </c>
      <c r="H108">
        <f>M108/'Konvertering SEK till EURO'!$C$8</f>
        <v>7.880236034806691E-3</v>
      </c>
      <c r="I108" s="96" t="s">
        <v>1426</v>
      </c>
      <c r="J108" s="108" t="s">
        <v>1785</v>
      </c>
      <c r="K108"/>
      <c r="M108">
        <v>0.10480713926292901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1:91" s="82" customFormat="1" ht="30" customHeight="1">
      <c r="A109" t="str">
        <f t="shared" si="2"/>
        <v>InköpAvVarorInköpta produkter och tjänster - utökad beräkning3.1.2 System för Anestesi &amp; Intensivvård</v>
      </c>
      <c r="B109" t="s">
        <v>12</v>
      </c>
      <c r="C109" t="str">
        <f>'Input-inköpta varor o tjänster'!$J$11</f>
        <v>Inköpta produkter och tjänster - utökad beräkning</v>
      </c>
      <c r="D109" s="96" t="s">
        <v>150</v>
      </c>
      <c r="E109" s="96" t="s">
        <v>1319</v>
      </c>
      <c r="F109" s="97">
        <v>0</v>
      </c>
      <c r="G109" s="97">
        <v>0</v>
      </c>
      <c r="H109">
        <f>M109/'Konvertering SEK till EURO'!$C$8</f>
        <v>7.880236034806691E-3</v>
      </c>
      <c r="I109" s="96" t="s">
        <v>1427</v>
      </c>
      <c r="J109" s="108" t="s">
        <v>1785</v>
      </c>
      <c r="K109"/>
      <c r="M109">
        <v>0.10480713926292901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1:91" s="82" customFormat="1" ht="30" customHeight="1">
      <c r="A110" t="str">
        <f t="shared" si="2"/>
        <v>InköpAvVarorInköpta produkter och tjänster - utökad beräkning3.1.3 System för Terapi &amp; Diagnostik</v>
      </c>
      <c r="B110" t="s">
        <v>12</v>
      </c>
      <c r="C110" t="str">
        <f>'Input-inköpta varor o tjänster'!$J$11</f>
        <v>Inköpta produkter och tjänster - utökad beräkning</v>
      </c>
      <c r="D110" s="96" t="s">
        <v>151</v>
      </c>
      <c r="E110" s="96" t="s">
        <v>1319</v>
      </c>
      <c r="F110" s="97">
        <v>0</v>
      </c>
      <c r="G110" s="97">
        <v>0</v>
      </c>
      <c r="H110">
        <f>M110/'Konvertering SEK till EURO'!$C$8</f>
        <v>7.880236034806691E-3</v>
      </c>
      <c r="I110" s="96" t="s">
        <v>1428</v>
      </c>
      <c r="J110" s="108" t="s">
        <v>1785</v>
      </c>
      <c r="K110"/>
      <c r="M110">
        <v>0.10480713926292901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1:91" s="82" customFormat="1" ht="30" customHeight="1">
      <c r="A111" t="str">
        <f t="shared" si="2"/>
        <v>InköpAvVarorInköpta produkter och tjänster - utökad beräkning3.1.4 System för Bild- och funktion</v>
      </c>
      <c r="B111" t="s">
        <v>12</v>
      </c>
      <c r="C111" t="str">
        <f>'Input-inköpta varor o tjänster'!$J$11</f>
        <v>Inköpta produkter och tjänster - utökad beräkning</v>
      </c>
      <c r="D111" s="96" t="s">
        <v>152</v>
      </c>
      <c r="E111" s="96" t="s">
        <v>1319</v>
      </c>
      <c r="F111" s="97">
        <v>0</v>
      </c>
      <c r="G111" s="97">
        <v>0</v>
      </c>
      <c r="H111">
        <f>M111/'Konvertering SEK till EURO'!$C$8</f>
        <v>7.880236034806691E-3</v>
      </c>
      <c r="I111" s="96" t="s">
        <v>1429</v>
      </c>
      <c r="J111" s="108" t="s">
        <v>1785</v>
      </c>
      <c r="K111"/>
      <c r="M111">
        <v>0.10480713926292901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1:91" s="82" customFormat="1" ht="30" customHeight="1">
      <c r="A112" t="str">
        <f t="shared" si="2"/>
        <v>InköpAvVarorInköpta produkter och tjänster - utökad beräkning3.1.5 System för Operation</v>
      </c>
      <c r="B112" t="s">
        <v>12</v>
      </c>
      <c r="C112" t="str">
        <f>'Input-inköpta varor o tjänster'!$J$11</f>
        <v>Inköpta produkter och tjänster - utökad beräkning</v>
      </c>
      <c r="D112" s="96" t="s">
        <v>153</v>
      </c>
      <c r="E112" s="96" t="s">
        <v>1319</v>
      </c>
      <c r="F112" s="97">
        <v>0</v>
      </c>
      <c r="G112" s="97">
        <v>0</v>
      </c>
      <c r="H112">
        <f>M112/'Konvertering SEK till EURO'!$C$8</f>
        <v>7.880236034806691E-3</v>
      </c>
      <c r="I112" s="96" t="s">
        <v>1430</v>
      </c>
      <c r="J112" s="108" t="s">
        <v>1785</v>
      </c>
      <c r="K112"/>
      <c r="M112">
        <v>0.10480713926292901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1:91" s="82" customFormat="1" ht="30" customHeight="1">
      <c r="A113" t="str">
        <f t="shared" si="2"/>
        <v>InköpAvVarorInköpta produkter och tjänster - utökad beräkning3.1.6 System för Läkemedel</v>
      </c>
      <c r="B113" t="s">
        <v>12</v>
      </c>
      <c r="C113" t="str">
        <f>'Input-inköpta varor o tjänster'!$J$11</f>
        <v>Inköpta produkter och tjänster - utökad beräkning</v>
      </c>
      <c r="D113" s="96" t="s">
        <v>154</v>
      </c>
      <c r="E113" s="96" t="s">
        <v>1319</v>
      </c>
      <c r="F113" s="97">
        <v>0</v>
      </c>
      <c r="G113" s="97">
        <v>0</v>
      </c>
      <c r="H113">
        <f>M113/'Konvertering SEK till EURO'!$C$8</f>
        <v>7.880236034806691E-3</v>
      </c>
      <c r="I113" s="96" t="s">
        <v>1431</v>
      </c>
      <c r="J113" s="108" t="s">
        <v>1785</v>
      </c>
      <c r="K113"/>
      <c r="M113">
        <v>0.10480713926292901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1:91" s="82" customFormat="1" ht="30" customHeight="1">
      <c r="A114" t="str">
        <f t="shared" si="2"/>
        <v>InköpAvVarorInköpta produkter och tjänster - utökad beräkning3.1.7 System för distansrådgivning, Vårdguiden/1177</v>
      </c>
      <c r="B114" t="s">
        <v>12</v>
      </c>
      <c r="C114" t="str">
        <f>'Input-inköpta varor o tjänster'!$J$11</f>
        <v>Inköpta produkter och tjänster - utökad beräkning</v>
      </c>
      <c r="D114" s="96" t="s">
        <v>155</v>
      </c>
      <c r="E114" s="96" t="s">
        <v>1319</v>
      </c>
      <c r="F114" s="97">
        <v>0</v>
      </c>
      <c r="G114" s="97">
        <v>0</v>
      </c>
      <c r="H114">
        <f>M114/'Konvertering SEK till EURO'!$C$8</f>
        <v>7.880236034806691E-3</v>
      </c>
      <c r="I114" s="96" t="s">
        <v>1432</v>
      </c>
      <c r="J114" s="108" t="s">
        <v>1785</v>
      </c>
      <c r="K114"/>
      <c r="M114">
        <v>0.10480713926292901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1:91" s="82" customFormat="1" ht="30" customHeight="1">
      <c r="A115" t="str">
        <f t="shared" si="2"/>
        <v>InköpAvVarorInköpta produkter och tjänster - utökad beräkning3.1.99 Övrigt IT-Mjukvara vårdrelaterad och eHälsa</v>
      </c>
      <c r="B115" t="s">
        <v>12</v>
      </c>
      <c r="C115" t="str">
        <f>'Input-inköpta varor o tjänster'!$J$11</f>
        <v>Inköpta produkter och tjänster - utökad beräkning</v>
      </c>
      <c r="D115" s="96" t="s">
        <v>156</v>
      </c>
      <c r="E115" s="96" t="s">
        <v>1319</v>
      </c>
      <c r="F115" s="97">
        <v>0</v>
      </c>
      <c r="G115" s="97">
        <v>0</v>
      </c>
      <c r="H115">
        <f>M115/'Konvertering SEK till EURO'!$C$8</f>
        <v>7.880236034806691E-3</v>
      </c>
      <c r="I115" s="96" t="s">
        <v>1433</v>
      </c>
      <c r="J115" s="108" t="s">
        <v>1785</v>
      </c>
      <c r="K115"/>
      <c r="M115">
        <v>0.10480713926292901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1:91" s="82" customFormat="1" ht="30" customHeight="1">
      <c r="A116" t="str">
        <f t="shared" si="2"/>
        <v>InköpAvVarorInköpta produkter och tjänster - utökad beräkning3.2 IT- Administrativt stöd</v>
      </c>
      <c r="B116" t="s">
        <v>12</v>
      </c>
      <c r="C116" t="str">
        <f>'Input-inköpta varor o tjänster'!$J$11</f>
        <v>Inköpta produkter och tjänster - utökad beräkning</v>
      </c>
      <c r="D116" s="96" t="s">
        <v>157</v>
      </c>
      <c r="E116" s="96" t="s">
        <v>1319</v>
      </c>
      <c r="F116" s="97">
        <v>0</v>
      </c>
      <c r="G116" s="97">
        <v>0</v>
      </c>
      <c r="H116">
        <f>M116/'Konvertering SEK till EURO'!$C$8</f>
        <v>7.8802360348066945E-3</v>
      </c>
      <c r="I116" s="96" t="s">
        <v>1434</v>
      </c>
      <c r="J116" s="108" t="s">
        <v>1785</v>
      </c>
      <c r="K116"/>
      <c r="M116">
        <v>0.10480713926292903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1:91" s="82" customFormat="1" ht="30" customHeight="1">
      <c r="A117" t="str">
        <f t="shared" si="2"/>
        <v>InköpAvVarorInköpta produkter och tjänster - utökad beräkning3.2.1 System för Material - tjänsteförsörjning</v>
      </c>
      <c r="B117" t="s">
        <v>12</v>
      </c>
      <c r="C117" t="str">
        <f>'Input-inköpta varor o tjänster'!$J$11</f>
        <v>Inköpta produkter och tjänster - utökad beräkning</v>
      </c>
      <c r="D117" s="96" t="s">
        <v>158</v>
      </c>
      <c r="E117" s="96" t="s">
        <v>1319</v>
      </c>
      <c r="F117" s="97">
        <v>0</v>
      </c>
      <c r="G117" s="97">
        <v>0</v>
      </c>
      <c r="H117">
        <f>M117/'Konvertering SEK till EURO'!$C$8</f>
        <v>7.880236034806691E-3</v>
      </c>
      <c r="I117" s="96" t="s">
        <v>1435</v>
      </c>
      <c r="J117" s="108" t="s">
        <v>1785</v>
      </c>
      <c r="K117"/>
      <c r="M117">
        <v>0.10480713926292901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1:91" s="82" customFormat="1" ht="30" customHeight="1">
      <c r="A118" t="str">
        <f t="shared" si="2"/>
        <v>InköpAvVarorInköpta produkter och tjänster - utökad beräkning3.2.2 System för Planering och uppföljning</v>
      </c>
      <c r="B118" t="s">
        <v>12</v>
      </c>
      <c r="C118" t="str">
        <f>'Input-inköpta varor o tjänster'!$J$11</f>
        <v>Inköpta produkter och tjänster - utökad beräkning</v>
      </c>
      <c r="D118" s="96" t="s">
        <v>159</v>
      </c>
      <c r="E118" s="96" t="s">
        <v>1319</v>
      </c>
      <c r="F118" s="97">
        <v>0</v>
      </c>
      <c r="G118" s="97">
        <v>0</v>
      </c>
      <c r="H118">
        <f>M118/'Konvertering SEK till EURO'!$C$8</f>
        <v>7.880236034806691E-3</v>
      </c>
      <c r="I118" s="96" t="s">
        <v>1436</v>
      </c>
      <c r="J118" s="108" t="s">
        <v>1785</v>
      </c>
      <c r="K118"/>
      <c r="M118">
        <v>0.10480713926292901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1:91" s="82" customFormat="1" ht="30" customHeight="1">
      <c r="A119" t="str">
        <f t="shared" si="2"/>
        <v>InköpAvVarorInköpta produkter och tjänster - utökad beräkning3.2.3 System för Ekonomi</v>
      </c>
      <c r="B119" t="s">
        <v>12</v>
      </c>
      <c r="C119" t="str">
        <f>'Input-inköpta varor o tjänster'!$J$11</f>
        <v>Inköpta produkter och tjänster - utökad beräkning</v>
      </c>
      <c r="D119" s="96" t="s">
        <v>160</v>
      </c>
      <c r="E119" s="96" t="s">
        <v>1319</v>
      </c>
      <c r="F119" s="97">
        <v>0</v>
      </c>
      <c r="G119" s="97">
        <v>0</v>
      </c>
      <c r="H119">
        <f>M119/'Konvertering SEK till EURO'!$C$8</f>
        <v>7.880236034806691E-3</v>
      </c>
      <c r="I119" s="96" t="s">
        <v>1437</v>
      </c>
      <c r="J119" s="108" t="s">
        <v>1785</v>
      </c>
      <c r="K119"/>
      <c r="M119">
        <v>0.10480713926292901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1:91" s="82" customFormat="1" ht="30" customHeight="1">
      <c r="A120" t="str">
        <f t="shared" si="2"/>
        <v>InköpAvVarorInköpta produkter och tjänster - utökad beräkning3.2.4 System för Ärende- och dokumenthantering</v>
      </c>
      <c r="B120" t="s">
        <v>12</v>
      </c>
      <c r="C120" t="str">
        <f>'Input-inköpta varor o tjänster'!$J$11</f>
        <v>Inköpta produkter och tjänster - utökad beräkning</v>
      </c>
      <c r="D120" s="96" t="s">
        <v>161</v>
      </c>
      <c r="E120" s="96" t="s">
        <v>1319</v>
      </c>
      <c r="F120" s="97">
        <v>0</v>
      </c>
      <c r="G120" s="97">
        <v>0</v>
      </c>
      <c r="H120">
        <f>M120/'Konvertering SEK till EURO'!$C$8</f>
        <v>7.880236034806691E-3</v>
      </c>
      <c r="I120" s="96" t="s">
        <v>1438</v>
      </c>
      <c r="J120" s="108" t="s">
        <v>1785</v>
      </c>
      <c r="K120"/>
      <c r="M120">
        <v>0.10480713926292901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1:91" s="82" customFormat="1" ht="30" customHeight="1">
      <c r="A121" t="str">
        <f t="shared" si="2"/>
        <v>InköpAvVarorInköpta produkter och tjänster - utökad beräkning3.2.5 System för Digitala kommunikationskanaler</v>
      </c>
      <c r="B121" t="s">
        <v>12</v>
      </c>
      <c r="C121" t="str">
        <f>'Input-inköpta varor o tjänster'!$J$11</f>
        <v>Inköpta produkter och tjänster - utökad beräkning</v>
      </c>
      <c r="D121" s="96" t="s">
        <v>162</v>
      </c>
      <c r="E121" s="96" t="s">
        <v>1319</v>
      </c>
      <c r="F121" s="97">
        <v>0</v>
      </c>
      <c r="G121" s="97">
        <v>0</v>
      </c>
      <c r="H121">
        <f>M121/'Konvertering SEK till EURO'!$C$8</f>
        <v>7.880236034806691E-3</v>
      </c>
      <c r="I121" s="96" t="s">
        <v>1439</v>
      </c>
      <c r="J121" s="108" t="s">
        <v>1785</v>
      </c>
      <c r="K121"/>
      <c r="M121">
        <v>0.10480713926292901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1:91" s="82" customFormat="1" ht="30" customHeight="1">
      <c r="A122" t="str">
        <f t="shared" si="2"/>
        <v>InköpAvVarorInköpta produkter och tjänster - utökad beräkning3.2.6 System för Personal- och resursadministration</v>
      </c>
      <c r="B122" t="s">
        <v>12</v>
      </c>
      <c r="C122" t="str">
        <f>'Input-inköpta varor o tjänster'!$J$11</f>
        <v>Inköpta produkter och tjänster - utökad beräkning</v>
      </c>
      <c r="D122" s="96" t="s">
        <v>163</v>
      </c>
      <c r="E122" s="96" t="s">
        <v>1319</v>
      </c>
      <c r="F122" s="97">
        <v>0</v>
      </c>
      <c r="G122" s="97">
        <v>0</v>
      </c>
      <c r="H122">
        <f>M122/'Konvertering SEK till EURO'!$C$8</f>
        <v>7.880236034806691E-3</v>
      </c>
      <c r="I122" s="96" t="s">
        <v>1440</v>
      </c>
      <c r="J122" s="108" t="s">
        <v>1785</v>
      </c>
      <c r="K122"/>
      <c r="M122">
        <v>0.10480713926292901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1:91" s="82" customFormat="1" ht="30" customHeight="1">
      <c r="A123" t="str">
        <f t="shared" si="2"/>
        <v>InköpAvVarorInköpta produkter och tjänster - utökad beräkning3.2.99 Övriga IT-Administrativa stöd</v>
      </c>
      <c r="B123" t="s">
        <v>12</v>
      </c>
      <c r="C123" t="str">
        <f>'Input-inköpta varor o tjänster'!$J$11</f>
        <v>Inköpta produkter och tjänster - utökad beräkning</v>
      </c>
      <c r="D123" s="96" t="s">
        <v>164</v>
      </c>
      <c r="E123" s="96" t="s">
        <v>1319</v>
      </c>
      <c r="F123" s="97">
        <v>0</v>
      </c>
      <c r="G123" s="97">
        <v>0</v>
      </c>
      <c r="H123">
        <f>M123/'Konvertering SEK till EURO'!$C$8</f>
        <v>7.880236034806691E-3</v>
      </c>
      <c r="I123" s="96" t="s">
        <v>1441</v>
      </c>
      <c r="J123" s="108" t="s">
        <v>1785</v>
      </c>
      <c r="K123"/>
      <c r="M123">
        <v>0.10480713926292901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1:91" s="82" customFormat="1" ht="30" customHeight="1">
      <c r="A124" t="str">
        <f t="shared" si="2"/>
        <v>InköpAvVarorInköpta produkter och tjänster - utökad beräkning3.3 IT-Teknisk plattform</v>
      </c>
      <c r="B124" t="s">
        <v>12</v>
      </c>
      <c r="C124" t="str">
        <f>'Input-inköpta varor o tjänster'!$J$11</f>
        <v>Inköpta produkter och tjänster - utökad beräkning</v>
      </c>
      <c r="D124" s="96" t="s">
        <v>165</v>
      </c>
      <c r="E124" s="96" t="s">
        <v>1319</v>
      </c>
      <c r="F124" s="97">
        <v>0</v>
      </c>
      <c r="G124" s="97">
        <v>0</v>
      </c>
      <c r="H124">
        <f>M124/'Konvertering SEK till EURO'!$C$8</f>
        <v>7.8802360348066928E-3</v>
      </c>
      <c r="I124" s="96" t="s">
        <v>1442</v>
      </c>
      <c r="J124" s="108" t="s">
        <v>1785</v>
      </c>
      <c r="K124"/>
      <c r="M124">
        <v>0.10480713926292902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1:91" s="82" customFormat="1" ht="30" customHeight="1">
      <c r="A125" t="str">
        <f t="shared" si="2"/>
        <v>InköpAvVarorInköpta produkter och tjänster - utökad beräkning3.3.1 Server, Lagring och Applikation (för server/lagring)</v>
      </c>
      <c r="B125" t="s">
        <v>12</v>
      </c>
      <c r="C125" t="str">
        <f>'Input-inköpta varor o tjänster'!$J$11</f>
        <v>Inköpta produkter och tjänster - utökad beräkning</v>
      </c>
      <c r="D125" s="96" t="s">
        <v>166</v>
      </c>
      <c r="E125" s="96" t="s">
        <v>1319</v>
      </c>
      <c r="F125" s="97">
        <v>0</v>
      </c>
      <c r="G125" s="97">
        <v>0</v>
      </c>
      <c r="H125">
        <f>M125/'Konvertering SEK till EURO'!$C$8</f>
        <v>7.880236034806691E-3</v>
      </c>
      <c r="I125" s="96" t="s">
        <v>1443</v>
      </c>
      <c r="J125" s="108" t="s">
        <v>1785</v>
      </c>
      <c r="K125"/>
      <c r="M125">
        <v>0.10480713926292901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1:91" s="82" customFormat="1" ht="30" customHeight="1">
      <c r="A126" t="str">
        <f t="shared" si="2"/>
        <v>InköpAvVarorInköpta produkter och tjänster - utökad beräkning3.3.2 Nätkomunikation</v>
      </c>
      <c r="B126" t="s">
        <v>12</v>
      </c>
      <c r="C126" t="str">
        <f>'Input-inköpta varor o tjänster'!$J$11</f>
        <v>Inköpta produkter och tjänster - utökad beräkning</v>
      </c>
      <c r="D126" s="96" t="s">
        <v>167</v>
      </c>
      <c r="E126" s="96" t="s">
        <v>1319</v>
      </c>
      <c r="F126" s="97">
        <v>0</v>
      </c>
      <c r="G126" s="97">
        <v>0</v>
      </c>
      <c r="H126">
        <f>M126/'Konvertering SEK till EURO'!$C$8</f>
        <v>7.880236034806691E-3</v>
      </c>
      <c r="I126" s="96" t="s">
        <v>1444</v>
      </c>
      <c r="J126" s="108" t="s">
        <v>1785</v>
      </c>
      <c r="K126"/>
      <c r="M126">
        <v>0.10480713926292901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1:91" s="82" customFormat="1" ht="30" customHeight="1">
      <c r="A127" t="str">
        <f t="shared" si="2"/>
        <v>InköpAvVarorInköpta produkter och tjänster - utökad beräkning3.3.3 Telekomunikation</v>
      </c>
      <c r="B127" t="s">
        <v>12</v>
      </c>
      <c r="C127" t="str">
        <f>'Input-inköpta varor o tjänster'!$J$11</f>
        <v>Inköpta produkter och tjänster - utökad beräkning</v>
      </c>
      <c r="D127" s="96" t="s">
        <v>168</v>
      </c>
      <c r="E127" s="96" t="s">
        <v>1319</v>
      </c>
      <c r="F127" s="97">
        <v>0</v>
      </c>
      <c r="G127" s="97">
        <v>0</v>
      </c>
      <c r="H127">
        <f>M127/'Konvertering SEK till EURO'!$C$8</f>
        <v>7.880236034806691E-3</v>
      </c>
      <c r="I127" s="96" t="s">
        <v>1445</v>
      </c>
      <c r="J127" s="108" t="s">
        <v>1785</v>
      </c>
      <c r="K127"/>
      <c r="M127">
        <v>0.10480713926292901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1:91" s="82" customFormat="1" ht="30" customHeight="1">
      <c r="A128" t="str">
        <f t="shared" si="2"/>
        <v>InköpAvVarorInköpta produkter och tjänster - utökad beräkning3.3.4 Annan Kommunikation</v>
      </c>
      <c r="B128" t="s">
        <v>12</v>
      </c>
      <c r="C128" t="str">
        <f>'Input-inköpta varor o tjänster'!$J$11</f>
        <v>Inköpta produkter och tjänster - utökad beräkning</v>
      </c>
      <c r="D128" s="96" t="s">
        <v>169</v>
      </c>
      <c r="E128" s="96" t="s">
        <v>1319</v>
      </c>
      <c r="F128" s="97">
        <v>0</v>
      </c>
      <c r="G128" s="97">
        <v>0</v>
      </c>
      <c r="H128">
        <f>M128/'Konvertering SEK till EURO'!$C$8</f>
        <v>7.880236034806691E-3</v>
      </c>
      <c r="I128" s="96" t="s">
        <v>1446</v>
      </c>
      <c r="J128" s="108" t="s">
        <v>1785</v>
      </c>
      <c r="K128"/>
      <c r="M128">
        <v>0.10480713926292901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1:91" s="82" customFormat="1" ht="30" customHeight="1">
      <c r="A129" t="str">
        <f t="shared" si="2"/>
        <v>InköpAvVarorInköpta produkter och tjänster - utökad beräkning3.3.5 Nätverk och Säkerhet</v>
      </c>
      <c r="B129" t="s">
        <v>12</v>
      </c>
      <c r="C129" t="str">
        <f>'Input-inköpta varor o tjänster'!$J$11</f>
        <v>Inköpta produkter och tjänster - utökad beräkning</v>
      </c>
      <c r="D129" s="96" t="s">
        <v>170</v>
      </c>
      <c r="E129" s="96" t="s">
        <v>1319</v>
      </c>
      <c r="F129" s="97">
        <v>0</v>
      </c>
      <c r="G129" s="97">
        <v>0</v>
      </c>
      <c r="H129">
        <f>M129/'Konvertering SEK till EURO'!$C$8</f>
        <v>7.880236034806691E-3</v>
      </c>
      <c r="I129" s="96" t="s">
        <v>1447</v>
      </c>
      <c r="J129" s="108" t="s">
        <v>1785</v>
      </c>
      <c r="K129"/>
      <c r="M129">
        <v>0.10480713926292901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1:91" s="82" customFormat="1" ht="30" customHeight="1">
      <c r="A130" t="str">
        <f t="shared" si="2"/>
        <v>InköpAvVarorInköpta produkter och tjänster - utökad beräkning3.4 IT - Arbetsplats</v>
      </c>
      <c r="B130" t="s">
        <v>12</v>
      </c>
      <c r="C130" t="str">
        <f>'Input-inköpta varor o tjänster'!$J$11</f>
        <v>Inköpta produkter och tjänster - utökad beräkning</v>
      </c>
      <c r="D130" s="96" t="s">
        <v>171</v>
      </c>
      <c r="E130" s="96" t="s">
        <v>1319</v>
      </c>
      <c r="F130" s="97">
        <v>0</v>
      </c>
      <c r="G130" s="97">
        <v>0</v>
      </c>
      <c r="H130">
        <f>M130/'Konvertering SEK till EURO'!$C$8</f>
        <v>3.2843664931973077E-2</v>
      </c>
      <c r="I130" s="96" t="s">
        <v>1448</v>
      </c>
      <c r="J130" s="108" t="s">
        <v>1785</v>
      </c>
      <c r="K130"/>
      <c r="M130">
        <v>0.43682074359524198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1:91" s="82" customFormat="1" ht="30" customHeight="1">
      <c r="A131" t="str">
        <f t="shared" si="2"/>
        <v>InköpAvVarorInköpta produkter och tjänster - utökad beräkning3.4.1 Applikationshantering</v>
      </c>
      <c r="B131" t="s">
        <v>12</v>
      </c>
      <c r="C131" t="str">
        <f>'Input-inköpta varor o tjänster'!$J$11</f>
        <v>Inköpta produkter och tjänster - utökad beräkning</v>
      </c>
      <c r="D131" s="96" t="s">
        <v>172</v>
      </c>
      <c r="E131" s="96" t="s">
        <v>1319</v>
      </c>
      <c r="F131" s="97">
        <v>0</v>
      </c>
      <c r="G131" s="97">
        <v>0</v>
      </c>
      <c r="H131">
        <f>M131/'Konvertering SEK till EURO'!$C$8</f>
        <v>7.880236034806691E-3</v>
      </c>
      <c r="I131" s="96" t="s">
        <v>1449</v>
      </c>
      <c r="J131" s="108" t="s">
        <v>1785</v>
      </c>
      <c r="K131"/>
      <c r="M131">
        <v>0.10480713926292901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1:91" s="82" customFormat="1" ht="30" customHeight="1">
      <c r="A132" t="str">
        <f t="shared" si="2"/>
        <v>InköpAvVarorInköpta produkter och tjänster - utökad beräkning3.4.2 Hårdvara</v>
      </c>
      <c r="B132" t="s">
        <v>12</v>
      </c>
      <c r="C132" t="str">
        <f>'Input-inköpta varor o tjänster'!$J$11</f>
        <v>Inköpta produkter och tjänster - utökad beräkning</v>
      </c>
      <c r="D132" s="96" t="s">
        <v>173</v>
      </c>
      <c r="E132" s="96" t="s">
        <v>1319</v>
      </c>
      <c r="F132" s="97">
        <v>0</v>
      </c>
      <c r="G132" s="97">
        <v>0</v>
      </c>
      <c r="H132">
        <f>M132/'Konvertering SEK till EURO'!$C$8</f>
        <v>3.8588995835315186E-2</v>
      </c>
      <c r="I132" s="96" t="s">
        <v>1450</v>
      </c>
      <c r="J132" s="108" t="s">
        <v>1785</v>
      </c>
      <c r="K132"/>
      <c r="M132">
        <v>0.51323364460969201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1:91" s="82" customFormat="1" ht="30" customHeight="1">
      <c r="A133" t="str">
        <f t="shared" si="2"/>
        <v>InköpAvVarorInköpta produkter och tjänster - utökad beräkning3.4.3 IT-hårdvara MDD-klassificerad</v>
      </c>
      <c r="B133" t="s">
        <v>12</v>
      </c>
      <c r="C133" t="str">
        <f>'Input-inköpta varor o tjänster'!$J$11</f>
        <v>Inköpta produkter och tjänster - utökad beräkning</v>
      </c>
      <c r="D133" s="96" t="s">
        <v>174</v>
      </c>
      <c r="E133" s="96" t="s">
        <v>1319</v>
      </c>
      <c r="F133" s="97">
        <v>0</v>
      </c>
      <c r="G133" s="97">
        <v>0</v>
      </c>
      <c r="H133">
        <f>M133/'Konvertering SEK till EURO'!$C$8</f>
        <v>5.2061762925797367E-2</v>
      </c>
      <c r="I133" s="96" t="s">
        <v>1451</v>
      </c>
      <c r="J133" s="108" t="s">
        <v>1785</v>
      </c>
      <c r="K133"/>
      <c r="M133">
        <v>0.69242144691310503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1:91" s="82" customFormat="1" ht="30" customHeight="1">
      <c r="A134" t="str">
        <f t="shared" si="2"/>
        <v>InköpAvVarorInköpta produkter och tjänster - utökad beräkning3.5 IT-Licenser</v>
      </c>
      <c r="B134" t="s">
        <v>12</v>
      </c>
      <c r="C134" t="str">
        <f>'Input-inköpta varor o tjänster'!$J$11</f>
        <v>Inköpta produkter och tjänster - utökad beräkning</v>
      </c>
      <c r="D134" s="96" t="s">
        <v>175</v>
      </c>
      <c r="E134" s="96" t="s">
        <v>1319</v>
      </c>
      <c r="F134" s="97">
        <v>0</v>
      </c>
      <c r="G134" s="97">
        <v>0</v>
      </c>
      <c r="H134">
        <f>M134/'Konvertering SEK till EURO'!$C$8</f>
        <v>7.880236034806691E-3</v>
      </c>
      <c r="I134" s="96" t="s">
        <v>1452</v>
      </c>
      <c r="J134" s="108" t="s">
        <v>1785</v>
      </c>
      <c r="K134"/>
      <c r="M134">
        <v>0.10480713926292901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1:91" s="82" customFormat="1" ht="30" customHeight="1">
      <c r="A135" t="str">
        <f t="shared" si="2"/>
        <v>InköpAvVarorInköpta produkter och tjänster - utökad beräkning3.5.1 Licenser för system, teknisk plattform och arbetsplats</v>
      </c>
      <c r="B135" t="s">
        <v>12</v>
      </c>
      <c r="C135" t="str">
        <f>'Input-inköpta varor o tjänster'!$J$11</f>
        <v>Inköpta produkter och tjänster - utökad beräkning</v>
      </c>
      <c r="D135" s="96" t="s">
        <v>176</v>
      </c>
      <c r="E135" s="96" t="s">
        <v>1319</v>
      </c>
      <c r="F135" s="97">
        <v>0</v>
      </c>
      <c r="G135" s="97">
        <v>0</v>
      </c>
      <c r="H135">
        <f>M135/'Konvertering SEK till EURO'!$C$8</f>
        <v>7.880236034806691E-3</v>
      </c>
      <c r="I135" s="96" t="s">
        <v>1453</v>
      </c>
      <c r="J135" s="108" t="s">
        <v>1785</v>
      </c>
      <c r="K135"/>
      <c r="M135">
        <v>0.10480713926292901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1:91" s="82" customFormat="1" ht="30" customHeight="1">
      <c r="A136" t="str">
        <f t="shared" si="2"/>
        <v>InköpAvVarorInköpta produkter och tjänster - utökad beräkning3.6 Mobila applikationer</v>
      </c>
      <c r="B136" t="s">
        <v>12</v>
      </c>
      <c r="C136" t="str">
        <f>'Input-inköpta varor o tjänster'!$J$11</f>
        <v>Inköpta produkter och tjänster - utökad beräkning</v>
      </c>
      <c r="D136" s="96" t="s">
        <v>177</v>
      </c>
      <c r="E136" s="96" t="s">
        <v>1319</v>
      </c>
      <c r="F136" s="97">
        <v>0</v>
      </c>
      <c r="G136" s="97">
        <v>0</v>
      </c>
      <c r="H136">
        <f>M136/'Konvertering SEK till EURO'!$C$8</f>
        <v>7.880236034806691E-3</v>
      </c>
      <c r="I136" s="96" t="s">
        <v>1454</v>
      </c>
      <c r="J136" s="108" t="s">
        <v>1785</v>
      </c>
      <c r="K136"/>
      <c r="M136">
        <v>0.10480713926292901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1:91" s="82" customFormat="1" ht="30" customHeight="1">
      <c r="A137" t="str">
        <f t="shared" si="2"/>
        <v>InköpAvVarorInköpta produkter och tjänster - utökad beräkning3.7 IT-konsulter</v>
      </c>
      <c r="B137" t="s">
        <v>12</v>
      </c>
      <c r="C137" t="str">
        <f>'Input-inköpta varor o tjänster'!$J$11</f>
        <v>Inköpta produkter och tjänster - utökad beräkning</v>
      </c>
      <c r="D137" s="96" t="s">
        <v>178</v>
      </c>
      <c r="E137" s="96" t="s">
        <v>1319</v>
      </c>
      <c r="F137" s="97">
        <v>0</v>
      </c>
      <c r="G137" s="97">
        <v>0</v>
      </c>
      <c r="H137">
        <f>M137/'Konvertering SEK till EURO'!$C$8</f>
        <v>7.880236034806691E-3</v>
      </c>
      <c r="I137" s="96" t="s">
        <v>1455</v>
      </c>
      <c r="J137" s="108" t="s">
        <v>1785</v>
      </c>
      <c r="K137"/>
      <c r="M137">
        <v>0.10480713926292901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1:91" s="82" customFormat="1" ht="30" customHeight="1">
      <c r="A138" t="str">
        <f t="shared" si="2"/>
        <v>InköpAvVarorInköpta produkter och tjänster - utökad beräkning3.7.1 Resurs</v>
      </c>
      <c r="B138" t="s">
        <v>12</v>
      </c>
      <c r="C138" t="str">
        <f>'Input-inköpta varor o tjänster'!$J$11</f>
        <v>Inköpta produkter och tjänster - utökad beräkning</v>
      </c>
      <c r="D138" s="96" t="s">
        <v>179</v>
      </c>
      <c r="E138" s="96" t="s">
        <v>1319</v>
      </c>
      <c r="F138" s="97">
        <v>0</v>
      </c>
      <c r="G138" s="97">
        <v>0</v>
      </c>
      <c r="H138">
        <f>M138/'Konvertering SEK till EURO'!$C$8</f>
        <v>7.880236034806691E-3</v>
      </c>
      <c r="I138" s="96" t="s">
        <v>1456</v>
      </c>
      <c r="J138" s="108" t="s">
        <v>1785</v>
      </c>
      <c r="K138"/>
      <c r="M138">
        <v>0.10480713926292901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1:91" s="82" customFormat="1" ht="30" customHeight="1">
      <c r="A139" t="str">
        <f t="shared" si="2"/>
        <v>InköpAvVarorInköpta produkter och tjänster - utökad beräkning3.7.2 Uppdrag</v>
      </c>
      <c r="B139" t="s">
        <v>12</v>
      </c>
      <c r="C139" t="str">
        <f>'Input-inköpta varor o tjänster'!$J$11</f>
        <v>Inköpta produkter och tjänster - utökad beräkning</v>
      </c>
      <c r="D139" s="96" t="s">
        <v>180</v>
      </c>
      <c r="E139" s="96" t="s">
        <v>1319</v>
      </c>
      <c r="F139" s="97">
        <v>0</v>
      </c>
      <c r="G139" s="97">
        <v>0</v>
      </c>
      <c r="H139">
        <f>M139/'Konvertering SEK till EURO'!$C$8</f>
        <v>7.880236034806691E-3</v>
      </c>
      <c r="I139" s="96" t="s">
        <v>1457</v>
      </c>
      <c r="J139" s="108" t="s">
        <v>1785</v>
      </c>
      <c r="K139"/>
      <c r="M139">
        <v>0.10480713926292901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1:91" s="82" customFormat="1" ht="30" customHeight="1">
      <c r="A140" t="str">
        <f t="shared" si="2"/>
        <v>InköpAvVarorInköpta produkter och tjänster - utökad beräkning3.7.99 Övriga IT-konsulter</v>
      </c>
      <c r="B140" t="s">
        <v>12</v>
      </c>
      <c r="C140" t="str">
        <f>'Input-inköpta varor o tjänster'!$J$11</f>
        <v>Inköpta produkter och tjänster - utökad beräkning</v>
      </c>
      <c r="D140" s="96" t="s">
        <v>181</v>
      </c>
      <c r="E140" s="96" t="s">
        <v>1319</v>
      </c>
      <c r="F140" s="97">
        <v>0</v>
      </c>
      <c r="G140" s="97">
        <v>0</v>
      </c>
      <c r="H140">
        <f>M140/'Konvertering SEK till EURO'!$C$8</f>
        <v>7.880236034806691E-3</v>
      </c>
      <c r="I140" s="96" t="s">
        <v>1458</v>
      </c>
      <c r="J140" s="108" t="s">
        <v>1785</v>
      </c>
      <c r="K140"/>
      <c r="M140">
        <v>0.10480713926292901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1:91" s="82" customFormat="1" ht="30" customHeight="1">
      <c r="A141" t="str">
        <f t="shared" si="2"/>
        <v>InköpAvVarorInköpta produkter och tjänster - utökad beräkning3.8 IT-mjukvara/hårvara och kommunikation för kollektivtrafik</v>
      </c>
      <c r="B141" t="s">
        <v>12</v>
      </c>
      <c r="C141" t="str">
        <f>'Input-inköpta varor o tjänster'!$J$11</f>
        <v>Inköpta produkter och tjänster - utökad beräkning</v>
      </c>
      <c r="D141" s="96" t="s">
        <v>182</v>
      </c>
      <c r="E141" s="96" t="s">
        <v>1319</v>
      </c>
      <c r="F141" s="97">
        <v>0</v>
      </c>
      <c r="G141" s="97">
        <v>0</v>
      </c>
      <c r="H141">
        <f>M141/'Konvertering SEK till EURO'!$C$8</f>
        <v>2.5693595109993309E-2</v>
      </c>
      <c r="I141" s="96" t="s">
        <v>1459</v>
      </c>
      <c r="J141" s="108" t="s">
        <v>1785</v>
      </c>
      <c r="K141"/>
      <c r="M141">
        <v>0.34172481496291102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1:91" s="82" customFormat="1" ht="30" customHeight="1">
      <c r="A142" t="str">
        <f t="shared" si="2"/>
        <v>InköpAvVarorInköpta produkter och tjänster - utökad beräkning4 Fordon</v>
      </c>
      <c r="B142" t="s">
        <v>12</v>
      </c>
      <c r="C142" t="str">
        <f>'Input-inköpta varor o tjänster'!$J$11</f>
        <v>Inköpta produkter och tjänster - utökad beräkning</v>
      </c>
      <c r="D142" s="96" t="s">
        <v>5</v>
      </c>
      <c r="E142" s="96" t="s">
        <v>1319</v>
      </c>
      <c r="F142" s="97">
        <v>0</v>
      </c>
      <c r="G142" s="97">
        <v>0</v>
      </c>
      <c r="H142">
        <f>M142/'Konvertering SEK till EURO'!$C$8</f>
        <v>4.2298856129065622E-2</v>
      </c>
      <c r="I142" s="96" t="s">
        <v>1460</v>
      </c>
      <c r="J142" s="108" t="s">
        <v>1785</v>
      </c>
      <c r="K142"/>
      <c r="M142">
        <v>0.56257478651657278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1:91" s="82" customFormat="1" ht="30" customHeight="1">
      <c r="A143" t="str">
        <f t="shared" si="2"/>
        <v>InköpAvVarorInköpta produkter och tjänster - utökad beräkning4.1 Bussar</v>
      </c>
      <c r="B143" t="s">
        <v>12</v>
      </c>
      <c r="C143" t="str">
        <f>'Input-inköpta varor o tjänster'!$J$11</f>
        <v>Inköpta produkter och tjänster - utökad beräkning</v>
      </c>
      <c r="D143" s="96" t="s">
        <v>183</v>
      </c>
      <c r="E143" s="96" t="s">
        <v>1319</v>
      </c>
      <c r="F143" s="97">
        <v>0</v>
      </c>
      <c r="G143" s="97">
        <v>0</v>
      </c>
      <c r="H143">
        <f>M143/'Konvertering SEK till EURO'!$C$8</f>
        <v>3.8941582161793456E-2</v>
      </c>
      <c r="I143" s="96" t="s">
        <v>1461</v>
      </c>
      <c r="J143" s="108" t="s">
        <v>1785</v>
      </c>
      <c r="K143"/>
      <c r="M143">
        <v>0.51792304275185297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1:91" s="82" customFormat="1" ht="30" customHeight="1">
      <c r="A144" t="str">
        <f t="shared" si="2"/>
        <v>InköpAvVarorInköpta produkter och tjänster - utökad beräkning4.1.1 Köp bussar</v>
      </c>
      <c r="B144" t="s">
        <v>12</v>
      </c>
      <c r="C144" t="str">
        <f>'Input-inköpta varor o tjänster'!$J$11</f>
        <v>Inköpta produkter och tjänster - utökad beräkning</v>
      </c>
      <c r="D144" s="96" t="s">
        <v>184</v>
      </c>
      <c r="E144" s="96" t="s">
        <v>1319</v>
      </c>
      <c r="F144" s="97">
        <v>0</v>
      </c>
      <c r="G144" s="97">
        <v>0</v>
      </c>
      <c r="H144">
        <f>M144/'Konvertering SEK till EURO'!$C$8</f>
        <v>3.8941582161793456E-2</v>
      </c>
      <c r="I144" s="96" t="s">
        <v>1462</v>
      </c>
      <c r="J144" s="108" t="s">
        <v>1785</v>
      </c>
      <c r="K144"/>
      <c r="M144">
        <v>0.51792304275185297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1:91" s="82" customFormat="1" ht="30" customHeight="1">
      <c r="A145" t="str">
        <f t="shared" si="2"/>
        <v>InköpAvVarorInköpta produkter och tjänster - utökad beräkning4.1.2 Leasing bussar</v>
      </c>
      <c r="B145" t="s">
        <v>12</v>
      </c>
      <c r="C145" t="str">
        <f>'Input-inköpta varor o tjänster'!$J$11</f>
        <v>Inköpta produkter och tjänster - utökad beräkning</v>
      </c>
      <c r="D145" s="96" t="s">
        <v>185</v>
      </c>
      <c r="E145" s="96" t="s">
        <v>1319</v>
      </c>
      <c r="F145" s="97">
        <v>0</v>
      </c>
      <c r="G145" s="97">
        <v>0</v>
      </c>
      <c r="H145">
        <f>M145/'Konvertering SEK till EURO'!$C$8</f>
        <v>3.8941582161793456E-2</v>
      </c>
      <c r="I145" s="96" t="s">
        <v>1463</v>
      </c>
      <c r="J145" s="108" t="s">
        <v>1785</v>
      </c>
      <c r="K145"/>
      <c r="M145">
        <v>0.51792304275185297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1:91" s="82" customFormat="1" ht="30" customHeight="1">
      <c r="A146" t="str">
        <f t="shared" si="2"/>
        <v>InköpAvVarorInköpta produkter och tjänster - utökad beräkning4.2 Drivmedel</v>
      </c>
      <c r="B146" t="s">
        <v>12</v>
      </c>
      <c r="C146" t="str">
        <f>'Input-inköpta varor o tjänster'!$J$11</f>
        <v>Inköpta produkter och tjänster - utökad beräkning</v>
      </c>
      <c r="D146" s="96" t="s">
        <v>186</v>
      </c>
      <c r="E146" s="96" t="s">
        <v>1319</v>
      </c>
      <c r="F146" s="97">
        <v>0</v>
      </c>
      <c r="G146" s="97">
        <v>0</v>
      </c>
      <c r="H146">
        <f>M146/'Konvertering SEK till EURO'!$C$8</f>
        <v>0.47475599026252258</v>
      </c>
      <c r="I146" s="96" t="s">
        <v>1464</v>
      </c>
      <c r="J146" s="108" t="s">
        <v>1785</v>
      </c>
      <c r="K146"/>
      <c r="M146">
        <v>6.3142546704915503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1:91" s="82" customFormat="1" ht="30" customHeight="1">
      <c r="A147" t="str">
        <f t="shared" si="2"/>
        <v>InköpAvVarorInköpta produkter och tjänster - utökad beräkning4.3 Fleet Management</v>
      </c>
      <c r="B147" t="s">
        <v>12</v>
      </c>
      <c r="C147" t="str">
        <f>'Input-inköpta varor o tjänster'!$J$11</f>
        <v>Inköpta produkter och tjänster - utökad beräkning</v>
      </c>
      <c r="D147" s="96" t="s">
        <v>187</v>
      </c>
      <c r="E147" s="96" t="s">
        <v>1319</v>
      </c>
      <c r="F147" s="97">
        <v>0</v>
      </c>
      <c r="G147" s="97">
        <v>0</v>
      </c>
      <c r="H147">
        <f>M147/'Konvertering SEK till EURO'!$C$8</f>
        <v>9.2774233928856389E-3</v>
      </c>
      <c r="I147" s="96" t="s">
        <v>1465</v>
      </c>
      <c r="J147" s="108" t="s">
        <v>1785</v>
      </c>
      <c r="K147"/>
      <c r="M147">
        <v>0.123389731125379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1:91" s="82" customFormat="1" ht="30" customHeight="1">
      <c r="A148" t="str">
        <f t="shared" si="2"/>
        <v>InköpAvVarorInköpta produkter och tjänster - utökad beräkning4.4 Fordonsunderhåll</v>
      </c>
      <c r="B148" t="s">
        <v>12</v>
      </c>
      <c r="C148" t="str">
        <f>'Input-inköpta varor o tjänster'!$J$11</f>
        <v>Inköpta produkter och tjänster - utökad beräkning</v>
      </c>
      <c r="D148" s="96" t="s">
        <v>188</v>
      </c>
      <c r="E148" s="96" t="s">
        <v>1319</v>
      </c>
      <c r="F148" s="97">
        <v>0</v>
      </c>
      <c r="G148" s="97">
        <v>0</v>
      </c>
      <c r="H148">
        <f>M148/'Konvertering SEK till EURO'!$C$8</f>
        <v>1.5708463336339962E-2</v>
      </c>
      <c r="I148" s="96" t="s">
        <v>1466</v>
      </c>
      <c r="J148" s="108" t="s">
        <v>1785</v>
      </c>
      <c r="K148"/>
      <c r="M148">
        <v>0.20892256237332149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1:91" s="82" customFormat="1" ht="30" customHeight="1">
      <c r="A149" t="str">
        <f t="shared" si="2"/>
        <v>InköpAvVarorInköpta produkter och tjänster - utökad beräkning4.4.1 Däck-relaterat</v>
      </c>
      <c r="B149" t="s">
        <v>12</v>
      </c>
      <c r="C149" t="str">
        <f>'Input-inköpta varor o tjänster'!$J$11</f>
        <v>Inköpta produkter och tjänster - utökad beräkning</v>
      </c>
      <c r="D149" s="96" t="s">
        <v>189</v>
      </c>
      <c r="E149" s="96" t="s">
        <v>1319</v>
      </c>
      <c r="F149" s="97">
        <v>0</v>
      </c>
      <c r="G149" s="97">
        <v>0</v>
      </c>
      <c r="H149">
        <f>M149/'Konvertering SEK till EURO'!$C$8</f>
        <v>5.4294702997065868E-2</v>
      </c>
      <c r="I149" s="96" t="s">
        <v>1467</v>
      </c>
      <c r="J149" s="108" t="s">
        <v>1785</v>
      </c>
      <c r="K149"/>
      <c r="M149">
        <v>0.72211954986097604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1:91" s="82" customFormat="1" ht="30" customHeight="1">
      <c r="A150" t="str">
        <f t="shared" si="2"/>
        <v>InköpAvVarorInköpta produkter och tjänster - utökad beräkning4.4.2 Underhåll av övriga fordon</v>
      </c>
      <c r="B150" t="s">
        <v>12</v>
      </c>
      <c r="C150" t="str">
        <f>'Input-inköpta varor o tjänster'!$J$11</f>
        <v>Inköpta produkter och tjänster - utökad beräkning</v>
      </c>
      <c r="D150" s="96" t="s">
        <v>190</v>
      </c>
      <c r="E150" s="96" t="s">
        <v>1319</v>
      </c>
      <c r="F150" s="97">
        <v>0</v>
      </c>
      <c r="G150" s="97">
        <v>0</v>
      </c>
      <c r="H150">
        <f>M150/'Konvertering SEK till EURO'!$C$8</f>
        <v>9.2774233928856389E-3</v>
      </c>
      <c r="I150" s="96" t="s">
        <v>1468</v>
      </c>
      <c r="J150" s="108" t="s">
        <v>1785</v>
      </c>
      <c r="K150"/>
      <c r="M150">
        <v>0.123389731125379</v>
      </c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1:91" s="82" customFormat="1" ht="30" customHeight="1">
      <c r="A151" t="str">
        <f t="shared" si="2"/>
        <v>InköpAvVarorInköpta produkter och tjänster - utökad beräkning4.4.3 Underhåll rälsburna fordon</v>
      </c>
      <c r="B151" t="s">
        <v>12</v>
      </c>
      <c r="C151" t="str">
        <f>'Input-inköpta varor o tjänster'!$J$11</f>
        <v>Inköpta produkter och tjänster - utökad beräkning</v>
      </c>
      <c r="D151" s="96" t="s">
        <v>191</v>
      </c>
      <c r="E151" s="96" t="s">
        <v>1319</v>
      </c>
      <c r="F151" s="97">
        <v>0</v>
      </c>
      <c r="G151" s="97">
        <v>0</v>
      </c>
      <c r="H151">
        <f>M151/'Konvertering SEK till EURO'!$C$8</f>
        <v>9.2774233928856389E-3</v>
      </c>
      <c r="I151" s="96" t="s">
        <v>1469</v>
      </c>
      <c r="J151" s="108" t="s">
        <v>1785</v>
      </c>
      <c r="K151"/>
      <c r="M151">
        <v>0.123389731125379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1:91" s="82" customFormat="1" ht="30" customHeight="1">
      <c r="A152" t="str">
        <f t="shared" si="2"/>
        <v>InköpAvVarorInköpta produkter och tjänster - utökad beräkning4.4.4 Underhåll vägburna fordon</v>
      </c>
      <c r="B152" t="s">
        <v>12</v>
      </c>
      <c r="C152" t="str">
        <f>'Input-inköpta varor o tjänster'!$J$11</f>
        <v>Inköpta produkter och tjänster - utökad beräkning</v>
      </c>
      <c r="D152" s="96" t="s">
        <v>192</v>
      </c>
      <c r="E152" s="96" t="s">
        <v>1319</v>
      </c>
      <c r="F152" s="97">
        <v>0</v>
      </c>
      <c r="G152" s="97">
        <v>0</v>
      </c>
      <c r="H152">
        <f>M152/'Konvertering SEK till EURO'!$C$8</f>
        <v>9.2774233928856389E-3</v>
      </c>
      <c r="I152" s="96" t="s">
        <v>1470</v>
      </c>
      <c r="J152" s="108" t="s">
        <v>1785</v>
      </c>
      <c r="K152"/>
      <c r="M152">
        <v>0.123389731125379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1:91" s="82" customFormat="1" ht="30" customHeight="1">
      <c r="A153" t="str">
        <f t="shared" si="2"/>
        <v>InköpAvVarorInköpta produkter och tjänster - utökad beräkning4.4.5 Underhåll spårfordon</v>
      </c>
      <c r="B153" t="s">
        <v>12</v>
      </c>
      <c r="C153" t="str">
        <f>'Input-inköpta varor o tjänster'!$J$11</f>
        <v>Inköpta produkter och tjänster - utökad beräkning</v>
      </c>
      <c r="D153" s="96" t="s">
        <v>193</v>
      </c>
      <c r="E153" s="96" t="s">
        <v>1319</v>
      </c>
      <c r="F153" s="97">
        <v>0</v>
      </c>
      <c r="G153" s="97">
        <v>0</v>
      </c>
      <c r="H153">
        <f>M153/'Konvertering SEK till EURO'!$C$8</f>
        <v>9.2774233928856389E-3</v>
      </c>
      <c r="I153" s="96" t="s">
        <v>1471</v>
      </c>
      <c r="J153" s="108" t="s">
        <v>1785</v>
      </c>
      <c r="K153"/>
      <c r="M153">
        <v>0.123389731125379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1:91" s="82" customFormat="1" ht="30" customHeight="1">
      <c r="A154" t="str">
        <f t="shared" si="2"/>
        <v>InköpAvVarorInköpta produkter och tjänster - utökad beräkning4.4.6 Underhåll buss</v>
      </c>
      <c r="B154" t="s">
        <v>12</v>
      </c>
      <c r="C154" t="str">
        <f>'Input-inköpta varor o tjänster'!$J$11</f>
        <v>Inköpta produkter och tjänster - utökad beräkning</v>
      </c>
      <c r="D154" s="96" t="s">
        <v>194</v>
      </c>
      <c r="E154" s="96" t="s">
        <v>1319</v>
      </c>
      <c r="F154" s="97">
        <v>0</v>
      </c>
      <c r="G154" s="97">
        <v>0</v>
      </c>
      <c r="H154">
        <f>M154/'Konvertering SEK till EURO'!$C$8</f>
        <v>9.2774233928856389E-3</v>
      </c>
      <c r="I154" s="96" t="s">
        <v>1472</v>
      </c>
      <c r="J154" s="108" t="s">
        <v>1785</v>
      </c>
      <c r="K154"/>
      <c r="M154">
        <v>0.123389731125379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1:91" s="82" customFormat="1" ht="30" customHeight="1">
      <c r="A155" t="str">
        <f t="shared" si="2"/>
        <v>InköpAvVarorInköpta produkter och tjänster - utökad beräkning4.4.7 Underhåll fartyg</v>
      </c>
      <c r="B155" t="s">
        <v>12</v>
      </c>
      <c r="C155" t="str">
        <f>'Input-inköpta varor o tjänster'!$J$11</f>
        <v>Inköpta produkter och tjänster - utökad beräkning</v>
      </c>
      <c r="D155" s="96" t="s">
        <v>195</v>
      </c>
      <c r="E155" s="96" t="s">
        <v>1319</v>
      </c>
      <c r="F155" s="97">
        <v>0</v>
      </c>
      <c r="G155" s="97">
        <v>0</v>
      </c>
      <c r="H155">
        <f>M155/'Konvertering SEK till EURO'!$C$8</f>
        <v>9.2774233928856389E-3</v>
      </c>
      <c r="I155" s="96" t="s">
        <v>1473</v>
      </c>
      <c r="J155" s="108" t="s">
        <v>1785</v>
      </c>
      <c r="K155"/>
      <c r="M155">
        <v>0.123389731125379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1:91" s="82" customFormat="1" ht="30" customHeight="1">
      <c r="A156" t="str">
        <f t="shared" si="2"/>
        <v>InköpAvVarorInköpta produkter och tjänster - utökad beräkning4.5 Lastbilar</v>
      </c>
      <c r="B156" t="s">
        <v>12</v>
      </c>
      <c r="C156" t="str">
        <f>'Input-inköpta varor o tjänster'!$J$11</f>
        <v>Inköpta produkter och tjänster - utökad beräkning</v>
      </c>
      <c r="D156" s="96" t="s">
        <v>196</v>
      </c>
      <c r="E156" s="96" t="s">
        <v>1319</v>
      </c>
      <c r="F156" s="97">
        <v>0</v>
      </c>
      <c r="G156" s="97">
        <v>0</v>
      </c>
      <c r="H156">
        <f>M156/'Konvertering SEK till EURO'!$C$8</f>
        <v>3.8941582161793456E-2</v>
      </c>
      <c r="I156" s="96" t="s">
        <v>1474</v>
      </c>
      <c r="J156" s="108" t="s">
        <v>1785</v>
      </c>
      <c r="K156"/>
      <c r="M156">
        <v>0.51792304275185297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1:91" s="82" customFormat="1" ht="30" customHeight="1">
      <c r="A157" t="str">
        <f t="shared" si="2"/>
        <v>InköpAvVarorInköpta produkter och tjänster - utökad beräkning4.5.1 Köp Lastbil</v>
      </c>
      <c r="B157" t="s">
        <v>12</v>
      </c>
      <c r="C157" t="str">
        <f>'Input-inköpta varor o tjänster'!$J$11</f>
        <v>Inköpta produkter och tjänster - utökad beräkning</v>
      </c>
      <c r="D157" s="96" t="s">
        <v>197</v>
      </c>
      <c r="E157" s="96" t="s">
        <v>1319</v>
      </c>
      <c r="F157" s="97">
        <v>0</v>
      </c>
      <c r="G157" s="97">
        <v>0</v>
      </c>
      <c r="H157">
        <f>M157/'Konvertering SEK till EURO'!$C$8</f>
        <v>4.4645888552352478E-2</v>
      </c>
      <c r="I157" s="96" t="s">
        <v>1475</v>
      </c>
      <c r="J157" s="108" t="s">
        <v>1785</v>
      </c>
      <c r="K157"/>
      <c r="M157">
        <v>0.59379031774628799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1:91" s="82" customFormat="1" ht="30" customHeight="1">
      <c r="A158" t="str">
        <f t="shared" si="2"/>
        <v>InköpAvVarorInköpta produkter och tjänster - utökad beräkning4.5.2 Leasing lastbil</v>
      </c>
      <c r="B158" t="s">
        <v>12</v>
      </c>
      <c r="C158" t="str">
        <f>'Input-inköpta varor o tjänster'!$J$11</f>
        <v>Inköpta produkter och tjänster - utökad beräkning</v>
      </c>
      <c r="D158" s="96" t="s">
        <v>198</v>
      </c>
      <c r="E158" s="96" t="s">
        <v>1319</v>
      </c>
      <c r="F158" s="97">
        <v>0</v>
      </c>
      <c r="G158" s="97">
        <v>0</v>
      </c>
      <c r="H158">
        <f>M158/'Konvertering SEK till EURO'!$C$8</f>
        <v>4.4645888552352478E-2</v>
      </c>
      <c r="I158" s="96" t="s">
        <v>1476</v>
      </c>
      <c r="J158" s="108" t="s">
        <v>1785</v>
      </c>
      <c r="K158"/>
      <c r="M158">
        <v>0.59379031774628799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1:91" s="82" customFormat="1" ht="30" customHeight="1">
      <c r="A159" t="str">
        <f t="shared" si="2"/>
        <v>InköpAvVarorInköpta produkter och tjänster - utökad beräkning4.5.3 Hyr lastbil</v>
      </c>
      <c r="B159" t="s">
        <v>12</v>
      </c>
      <c r="C159" t="str">
        <f>'Input-inköpta varor o tjänster'!$J$11</f>
        <v>Inköpta produkter och tjänster - utökad beräkning</v>
      </c>
      <c r="D159" s="96" t="s">
        <v>199</v>
      </c>
      <c r="E159" s="96" t="s">
        <v>1319</v>
      </c>
      <c r="F159" s="97">
        <v>0</v>
      </c>
      <c r="G159" s="97">
        <v>0</v>
      </c>
      <c r="H159">
        <f>M159/'Konvertering SEK till EURO'!$C$8</f>
        <v>4.4645888552352478E-2</v>
      </c>
      <c r="I159" s="96" t="s">
        <v>1477</v>
      </c>
      <c r="J159" s="108" t="s">
        <v>1785</v>
      </c>
      <c r="K159"/>
      <c r="M159">
        <v>0.59379031774628799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1:91" s="82" customFormat="1" ht="30" customHeight="1">
      <c r="A160" t="str">
        <f t="shared" si="2"/>
        <v>InköpAvVarorInköpta produkter och tjänster - utökad beräkning4.6 Ombyggnad av fordon</v>
      </c>
      <c r="B160" t="s">
        <v>12</v>
      </c>
      <c r="C160" t="str">
        <f>'Input-inköpta varor o tjänster'!$J$11</f>
        <v>Inköpta produkter och tjänster - utökad beräkning</v>
      </c>
      <c r="D160" s="96" t="s">
        <v>200</v>
      </c>
      <c r="E160" s="96" t="s">
        <v>1319</v>
      </c>
      <c r="F160" s="97">
        <v>0</v>
      </c>
      <c r="G160" s="97">
        <v>0</v>
      </c>
      <c r="H160">
        <f>M160/'Konvertering SEK till EURO'!$C$8</f>
        <v>9.2774233928856389E-3</v>
      </c>
      <c r="I160" s="96" t="s">
        <v>1478</v>
      </c>
      <c r="J160" s="108" t="s">
        <v>1785</v>
      </c>
      <c r="K160"/>
      <c r="M160">
        <v>0.123389731125379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1:91" s="82" customFormat="1" ht="30" customHeight="1">
      <c r="A161" t="str">
        <f t="shared" si="2"/>
        <v>InköpAvVarorInköpta produkter och tjänster - utökad beräkning4.6.1 Ombyggnad av fordon</v>
      </c>
      <c r="B161" t="s">
        <v>12</v>
      </c>
      <c r="C161" t="str">
        <f>'Input-inköpta varor o tjänster'!$J$11</f>
        <v>Inköpta produkter och tjänster - utökad beräkning</v>
      </c>
      <c r="D161" s="96" t="s">
        <v>201</v>
      </c>
      <c r="E161" s="96" t="s">
        <v>1319</v>
      </c>
      <c r="F161" s="97">
        <v>0</v>
      </c>
      <c r="G161" s="97">
        <v>0</v>
      </c>
      <c r="H161">
        <f>M161/'Konvertering SEK till EURO'!$C$8</f>
        <v>9.2774233928856389E-3</v>
      </c>
      <c r="I161" s="96" t="s">
        <v>1479</v>
      </c>
      <c r="J161" s="108" t="s">
        <v>1785</v>
      </c>
      <c r="K161"/>
      <c r="M161">
        <v>0.123389731125379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1:91" s="82" customFormat="1" ht="30" customHeight="1">
      <c r="A162" t="str">
        <f t="shared" si="2"/>
        <v>InköpAvVarorInköpta produkter och tjänster - utökad beräkning4.7 Personbilar</v>
      </c>
      <c r="B162" t="s">
        <v>12</v>
      </c>
      <c r="C162" t="str">
        <f>'Input-inköpta varor o tjänster'!$J$11</f>
        <v>Inköpta produkter och tjänster - utökad beräkning</v>
      </c>
      <c r="D162" s="96" t="s">
        <v>202</v>
      </c>
      <c r="E162" s="96" t="s">
        <v>1319</v>
      </c>
      <c r="F162" s="97">
        <v>0</v>
      </c>
      <c r="G162" s="97">
        <v>0</v>
      </c>
      <c r="H162">
        <f>M162/'Konvertering SEK till EURO'!$C$8</f>
        <v>3.8941582161793456E-2</v>
      </c>
      <c r="I162" s="96" t="s">
        <v>1480</v>
      </c>
      <c r="J162" s="108" t="s">
        <v>1785</v>
      </c>
      <c r="K162"/>
      <c r="M162">
        <v>0.51792304275185297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1:91" s="82" customFormat="1" ht="30" customHeight="1">
      <c r="A163" t="str">
        <f t="shared" si="2"/>
        <v>InköpAvVarorInköpta produkter och tjänster - utökad beräkning4.7.1 Köp personbilar</v>
      </c>
      <c r="B163" t="s">
        <v>12</v>
      </c>
      <c r="C163" t="str">
        <f>'Input-inköpta varor o tjänster'!$J$11</f>
        <v>Inköpta produkter och tjänster - utökad beräkning</v>
      </c>
      <c r="D163" s="96" t="s">
        <v>203</v>
      </c>
      <c r="E163" s="96" t="s">
        <v>1319</v>
      </c>
      <c r="F163" s="97">
        <v>0</v>
      </c>
      <c r="G163" s="97">
        <v>0</v>
      </c>
      <c r="H163">
        <f>M163/'Konvertering SEK till EURO'!$C$8</f>
        <v>3.8941582161793456E-2</v>
      </c>
      <c r="I163" s="96" t="s">
        <v>1481</v>
      </c>
      <c r="J163" s="108" t="s">
        <v>1785</v>
      </c>
      <c r="K163"/>
      <c r="M163">
        <v>0.51792304275185297</v>
      </c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1:91" s="82" customFormat="1" ht="30" customHeight="1">
      <c r="A164" t="str">
        <f t="shared" ref="A164:A227" si="3">CONCATENATE(B164,C164,D164)</f>
        <v>InköpAvVarorInköpta produkter och tjänster - utökad beräkning4.7.2 Leasing personbilar</v>
      </c>
      <c r="B164" t="s">
        <v>12</v>
      </c>
      <c r="C164" t="str">
        <f>'Input-inköpta varor o tjänster'!$J$11</f>
        <v>Inköpta produkter och tjänster - utökad beräkning</v>
      </c>
      <c r="D164" s="96" t="s">
        <v>204</v>
      </c>
      <c r="E164" s="96" t="s">
        <v>1319</v>
      </c>
      <c r="F164" s="97">
        <v>0</v>
      </c>
      <c r="G164" s="97">
        <v>0</v>
      </c>
      <c r="H164">
        <f>M164/'Konvertering SEK till EURO'!$C$8</f>
        <v>3.8941582161793456E-2</v>
      </c>
      <c r="I164" s="96" t="s">
        <v>1482</v>
      </c>
      <c r="J164" s="108" t="s">
        <v>1785</v>
      </c>
      <c r="K164"/>
      <c r="M164">
        <v>0.51792304275185297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1:91" s="82" customFormat="1" ht="30" customHeight="1">
      <c r="A165" t="str">
        <f t="shared" si="3"/>
        <v>InköpAvVarorInköpta produkter och tjänster - utökad beräkning4.8 Tåg</v>
      </c>
      <c r="B165" t="s">
        <v>12</v>
      </c>
      <c r="C165" t="str">
        <f>'Input-inköpta varor o tjänster'!$J$11</f>
        <v>Inköpta produkter och tjänster - utökad beräkning</v>
      </c>
      <c r="D165" s="96" t="s">
        <v>205</v>
      </c>
      <c r="E165" s="96" t="s">
        <v>1319</v>
      </c>
      <c r="F165" s="97">
        <v>0</v>
      </c>
      <c r="G165" s="97">
        <v>0</v>
      </c>
      <c r="H165">
        <f>M165/'Konvertering SEK till EURO'!$C$8</f>
        <v>4.4645888552352478E-2</v>
      </c>
      <c r="I165" s="96" t="s">
        <v>1483</v>
      </c>
      <c r="J165" s="108" t="s">
        <v>1785</v>
      </c>
      <c r="K165"/>
      <c r="M165">
        <v>0.59379031774628799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1:91" s="82" customFormat="1" ht="30" customHeight="1">
      <c r="A166" t="str">
        <f t="shared" si="3"/>
        <v>InköpAvVarorInköpta produkter och tjänster - utökad beräkning4.8.1 Köp tåg</v>
      </c>
      <c r="B166" t="s">
        <v>12</v>
      </c>
      <c r="C166" t="str">
        <f>'Input-inköpta varor o tjänster'!$J$11</f>
        <v>Inköpta produkter och tjänster - utökad beräkning</v>
      </c>
      <c r="D166" s="96" t="s">
        <v>206</v>
      </c>
      <c r="E166" s="96" t="s">
        <v>1319</v>
      </c>
      <c r="F166" s="97">
        <v>0</v>
      </c>
      <c r="G166" s="97">
        <v>0</v>
      </c>
      <c r="H166">
        <f>M166/'Konvertering SEK till EURO'!$C$8</f>
        <v>4.4645888552352478E-2</v>
      </c>
      <c r="I166" s="96" t="s">
        <v>1484</v>
      </c>
      <c r="J166" s="108" t="s">
        <v>1785</v>
      </c>
      <c r="K166"/>
      <c r="M166">
        <v>0.59379031774628799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1:91" s="82" customFormat="1" ht="30" customHeight="1">
      <c r="A167" t="str">
        <f t="shared" si="3"/>
        <v>InköpAvVarorInköpta produkter och tjänster - utökad beräkning4.8.2 Leasing tåg</v>
      </c>
      <c r="B167" t="s">
        <v>12</v>
      </c>
      <c r="C167" t="str">
        <f>'Input-inköpta varor o tjänster'!$J$11</f>
        <v>Inköpta produkter och tjänster - utökad beräkning</v>
      </c>
      <c r="D167" s="96" t="s">
        <v>207</v>
      </c>
      <c r="E167" s="96" t="s">
        <v>1319</v>
      </c>
      <c r="F167" s="97">
        <v>0</v>
      </c>
      <c r="G167" s="97">
        <v>0</v>
      </c>
      <c r="H167">
        <f>M167/'Konvertering SEK till EURO'!$C$8</f>
        <v>4.4645888552352478E-2</v>
      </c>
      <c r="I167" s="96" t="s">
        <v>1485</v>
      </c>
      <c r="J167" s="108" t="s">
        <v>1785</v>
      </c>
      <c r="K167"/>
      <c r="M167">
        <v>0.59379031774628799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1:91" s="82" customFormat="1" ht="30" customHeight="1">
      <c r="A168" t="str">
        <f t="shared" si="3"/>
        <v>InköpAvVarorInköpta produkter och tjänster - utökad beräkning4.9 Utryckningsfordon</v>
      </c>
      <c r="B168" t="s">
        <v>12</v>
      </c>
      <c r="C168" t="str">
        <f>'Input-inköpta varor o tjänster'!$J$11</f>
        <v>Inköpta produkter och tjänster - utökad beräkning</v>
      </c>
      <c r="D168" s="96" t="s">
        <v>208</v>
      </c>
      <c r="E168" s="96" t="s">
        <v>1319</v>
      </c>
      <c r="F168" s="97">
        <v>0</v>
      </c>
      <c r="G168" s="97">
        <v>0</v>
      </c>
      <c r="H168">
        <f>M168/'Konvertering SEK till EURO'!$C$8</f>
        <v>4.156561831459421E-2</v>
      </c>
      <c r="I168" s="96" t="s">
        <v>1486</v>
      </c>
      <c r="J168" s="108" t="s">
        <v>1785</v>
      </c>
      <c r="K168"/>
      <c r="M168">
        <v>0.552822723584103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1:91" s="82" customFormat="1" ht="30" customHeight="1">
      <c r="A169" t="str">
        <f t="shared" si="3"/>
        <v>InköpAvVarorInköpta produkter och tjänster - utökad beräkning4.9.1 Köp utryckningsfordon</v>
      </c>
      <c r="B169" t="s">
        <v>12</v>
      </c>
      <c r="C169" t="str">
        <f>'Input-inköpta varor o tjänster'!$J$11</f>
        <v>Inköpta produkter och tjänster - utökad beräkning</v>
      </c>
      <c r="D169" s="96" t="s">
        <v>209</v>
      </c>
      <c r="E169" s="96" t="s">
        <v>1319</v>
      </c>
      <c r="F169" s="97">
        <v>0</v>
      </c>
      <c r="G169" s="97">
        <v>0</v>
      </c>
      <c r="H169">
        <f>M169/'Konvertering SEK till EURO'!$C$8</f>
        <v>4.156561831459421E-2</v>
      </c>
      <c r="I169" s="96" t="s">
        <v>1487</v>
      </c>
      <c r="J169" s="108" t="s">
        <v>1785</v>
      </c>
      <c r="K169"/>
      <c r="M169">
        <v>0.552822723584103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1:91" s="82" customFormat="1" ht="30" customHeight="1">
      <c r="A170" t="str">
        <f t="shared" si="3"/>
        <v>InköpAvVarorInköpta produkter och tjänster - utökad beräkning4.9.2 Leasing utryckningsfordon</v>
      </c>
      <c r="B170" t="s">
        <v>12</v>
      </c>
      <c r="C170" t="str">
        <f>'Input-inköpta varor o tjänster'!$J$11</f>
        <v>Inköpta produkter och tjänster - utökad beräkning</v>
      </c>
      <c r="D170" s="96" t="s">
        <v>210</v>
      </c>
      <c r="E170" s="96" t="s">
        <v>1319</v>
      </c>
      <c r="F170" s="97">
        <v>0</v>
      </c>
      <c r="G170" s="97">
        <v>0</v>
      </c>
      <c r="H170">
        <f>M170/'Konvertering SEK till EURO'!$C$8</f>
        <v>4.156561831459421E-2</v>
      </c>
      <c r="I170" s="96" t="s">
        <v>1488</v>
      </c>
      <c r="J170" s="108" t="s">
        <v>1785</v>
      </c>
      <c r="K170"/>
      <c r="M170">
        <v>0.552822723584103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1:91" s="82" customFormat="1" ht="30" customHeight="1">
      <c r="A171" t="str">
        <f t="shared" si="3"/>
        <v>InköpAvVarorInköpta produkter och tjänster - utökad beräkning4.10 Övriga fordon</v>
      </c>
      <c r="B171" t="s">
        <v>12</v>
      </c>
      <c r="C171" t="str">
        <f>'Input-inköpta varor o tjänster'!$J$11</f>
        <v>Inköpta produkter och tjänster - utökad beräkning</v>
      </c>
      <c r="D171" s="96" t="s">
        <v>211</v>
      </c>
      <c r="E171" s="96" t="s">
        <v>1319</v>
      </c>
      <c r="F171" s="97">
        <v>0</v>
      </c>
      <c r="G171" s="97">
        <v>0</v>
      </c>
      <c r="H171">
        <f>M171/'Konvertering SEK till EURO'!$C$8</f>
        <v>3.8941582161793456E-2</v>
      </c>
      <c r="I171" s="96" t="s">
        <v>1489</v>
      </c>
      <c r="J171" s="108" t="s">
        <v>1785</v>
      </c>
      <c r="K171"/>
      <c r="M171">
        <v>0.51792304275185297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1:91" s="82" customFormat="1" ht="30" customHeight="1">
      <c r="A172" t="str">
        <f t="shared" si="3"/>
        <v>InköpAvVarorInköpta produkter och tjänster - utökad beräkning4.10.98 Köp övriga fordon</v>
      </c>
      <c r="B172" t="s">
        <v>12</v>
      </c>
      <c r="C172" t="str">
        <f>'Input-inköpta varor o tjänster'!$J$11</f>
        <v>Inköpta produkter och tjänster - utökad beräkning</v>
      </c>
      <c r="D172" s="96" t="s">
        <v>212</v>
      </c>
      <c r="E172" s="96" t="s">
        <v>1319</v>
      </c>
      <c r="F172" s="97">
        <v>0</v>
      </c>
      <c r="G172" s="97">
        <v>0</v>
      </c>
      <c r="H172">
        <f>M172/'Konvertering SEK till EURO'!$C$8</f>
        <v>3.8941582161793456E-2</v>
      </c>
      <c r="I172" s="96" t="s">
        <v>1490</v>
      </c>
      <c r="J172" s="108" t="s">
        <v>1785</v>
      </c>
      <c r="K172"/>
      <c r="M172">
        <v>0.51792304275185297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1:91" s="82" customFormat="1" ht="30" customHeight="1">
      <c r="A173" t="str">
        <f t="shared" si="3"/>
        <v>InköpAvVarorInköpta produkter och tjänster - utökad beräkning4.10.99 Leasing övriga fordon</v>
      </c>
      <c r="B173" t="s">
        <v>12</v>
      </c>
      <c r="C173" t="str">
        <f>'Input-inköpta varor o tjänster'!$J$11</f>
        <v>Inköpta produkter och tjänster - utökad beräkning</v>
      </c>
      <c r="D173" s="96" t="s">
        <v>213</v>
      </c>
      <c r="E173" s="96" t="s">
        <v>1319</v>
      </c>
      <c r="F173" s="97">
        <v>0</v>
      </c>
      <c r="G173" s="97">
        <v>0</v>
      </c>
      <c r="H173">
        <f>M173/'Konvertering SEK till EURO'!$C$8</f>
        <v>3.8941582161793456E-2</v>
      </c>
      <c r="I173" s="96" t="s">
        <v>1491</v>
      </c>
      <c r="J173" s="108" t="s">
        <v>1785</v>
      </c>
      <c r="K173"/>
      <c r="M173">
        <v>0.51792304275185297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91" s="82" customFormat="1" ht="30" customHeight="1">
      <c r="A174" t="str">
        <f t="shared" si="3"/>
        <v>InköpAvVarorInköpta produkter och tjänster - utökad beräkning4.11 Övriga fordonsrelaterade kostnader</v>
      </c>
      <c r="B174" t="s">
        <v>12</v>
      </c>
      <c r="C174" t="str">
        <f>'Input-inköpta varor o tjänster'!$J$11</f>
        <v>Inköpta produkter och tjänster - utökad beräkning</v>
      </c>
      <c r="D174" s="96" t="s">
        <v>214</v>
      </c>
      <c r="E174" s="96" t="s">
        <v>1319</v>
      </c>
      <c r="F174" s="97">
        <v>0</v>
      </c>
      <c r="G174" s="97">
        <v>0</v>
      </c>
      <c r="H174">
        <f>M174/'Konvertering SEK till EURO'!$C$8</f>
        <v>3.8941582161793456E-2</v>
      </c>
      <c r="I174" s="96" t="s">
        <v>1492</v>
      </c>
      <c r="J174" s="108" t="s">
        <v>1785</v>
      </c>
      <c r="K174"/>
      <c r="M174">
        <v>0.51792304275185297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91" s="82" customFormat="1" ht="30" customHeight="1">
      <c r="A175" t="str">
        <f t="shared" si="3"/>
        <v>InköpAvVarorInköpta produkter och tjänster - utökad beräkning4.11.1 Besiktning</v>
      </c>
      <c r="B175" t="s">
        <v>12</v>
      </c>
      <c r="C175" t="str">
        <f>'Input-inköpta varor o tjänster'!$J$11</f>
        <v>Inköpta produkter och tjänster - utökad beräkning</v>
      </c>
      <c r="D175" s="96" t="s">
        <v>215</v>
      </c>
      <c r="E175" s="96" t="s">
        <v>1319</v>
      </c>
      <c r="F175" s="97">
        <v>0</v>
      </c>
      <c r="G175" s="97">
        <v>0</v>
      </c>
      <c r="H175">
        <f>M175/'Konvertering SEK till EURO'!$C$8</f>
        <v>9.5955084620784198E-3</v>
      </c>
      <c r="I175" s="96" t="s">
        <v>1493</v>
      </c>
      <c r="J175" s="108" t="s">
        <v>1785</v>
      </c>
      <c r="K175"/>
      <c r="M175">
        <v>0.12762026254564299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91" s="82" customFormat="1" ht="30" customHeight="1">
      <c r="A176" t="str">
        <f t="shared" si="3"/>
        <v>InköpAvVarorInköpta produkter och tjänster - utökad beräkning4.11.99 Övrigt övriga fordonsrelaterade kostnader</v>
      </c>
      <c r="B176" t="s">
        <v>12</v>
      </c>
      <c r="C176" t="str">
        <f>'Input-inköpta varor o tjänster'!$J$11</f>
        <v>Inköpta produkter och tjänster - utökad beräkning</v>
      </c>
      <c r="D176" s="96" t="s">
        <v>216</v>
      </c>
      <c r="E176" s="96" t="s">
        <v>1319</v>
      </c>
      <c r="F176" s="97">
        <v>0</v>
      </c>
      <c r="G176" s="97">
        <v>0</v>
      </c>
      <c r="H176">
        <f>M176/'Konvertering SEK till EURO'!$C$8</f>
        <v>9.5955084620784198E-3</v>
      </c>
      <c r="I176" s="96" t="s">
        <v>1494</v>
      </c>
      <c r="J176" s="108" t="s">
        <v>1785</v>
      </c>
      <c r="K176"/>
      <c r="M176">
        <v>0.12762026254564299</v>
      </c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82" customFormat="1" ht="30" customHeight="1">
      <c r="A177" t="str">
        <f t="shared" si="3"/>
        <v>InköpAvVarorInköpta produkter och tjänster - utökad beräkning4.12 Fartyg</v>
      </c>
      <c r="B177" t="s">
        <v>12</v>
      </c>
      <c r="C177" t="str">
        <f>'Input-inköpta varor o tjänster'!$J$11</f>
        <v>Inköpta produkter och tjänster - utökad beräkning</v>
      </c>
      <c r="D177" s="96" t="s">
        <v>217</v>
      </c>
      <c r="E177" s="96" t="s">
        <v>1319</v>
      </c>
      <c r="F177" s="97">
        <v>0</v>
      </c>
      <c r="G177" s="97">
        <v>0</v>
      </c>
      <c r="H177">
        <f>M177/'Konvertering SEK till EURO'!$C$8</f>
        <v>3.8941582161793456E-2</v>
      </c>
      <c r="I177" s="96" t="s">
        <v>1495</v>
      </c>
      <c r="J177" s="108" t="s">
        <v>1785</v>
      </c>
      <c r="K177"/>
      <c r="M177">
        <v>0.51792304275185297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82" customFormat="1" ht="30" customHeight="1">
      <c r="A178" t="str">
        <f t="shared" si="3"/>
        <v>InköpAvVarorInköpta produkter och tjänster - utökad beräkning4.12.1 Köp fartyg</v>
      </c>
      <c r="B178" t="s">
        <v>12</v>
      </c>
      <c r="C178" t="str">
        <f>'Input-inköpta varor o tjänster'!$J$11</f>
        <v>Inköpta produkter och tjänster - utökad beräkning</v>
      </c>
      <c r="D178" s="96" t="s">
        <v>218</v>
      </c>
      <c r="E178" s="96" t="s">
        <v>1319</v>
      </c>
      <c r="F178" s="97">
        <v>0</v>
      </c>
      <c r="G178" s="97">
        <v>0</v>
      </c>
      <c r="H178">
        <f>M178/'Konvertering SEK till EURO'!$C$8</f>
        <v>3.8941582161793456E-2</v>
      </c>
      <c r="I178" s="96" t="s">
        <v>1496</v>
      </c>
      <c r="J178" s="108" t="s">
        <v>1785</v>
      </c>
      <c r="K178"/>
      <c r="M178">
        <v>0.51792304275185297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82" customFormat="1" ht="30" customHeight="1">
      <c r="A179" t="str">
        <f t="shared" si="3"/>
        <v>InköpAvVarorInköpta produkter och tjänster - utökad beräkning4.12.2 Leasing fartyg</v>
      </c>
      <c r="B179" t="s">
        <v>12</v>
      </c>
      <c r="C179" t="str">
        <f>'Input-inköpta varor o tjänster'!$J$11</f>
        <v>Inköpta produkter och tjänster - utökad beräkning</v>
      </c>
      <c r="D179" s="96" t="s">
        <v>219</v>
      </c>
      <c r="E179" s="96" t="s">
        <v>1319</v>
      </c>
      <c r="F179" s="97">
        <v>0</v>
      </c>
      <c r="G179" s="97">
        <v>0</v>
      </c>
      <c r="H179">
        <f>M179/'Konvertering SEK till EURO'!$C$8</f>
        <v>3.8941582161793456E-2</v>
      </c>
      <c r="I179" s="96" t="s">
        <v>1497</v>
      </c>
      <c r="J179" s="108" t="s">
        <v>1785</v>
      </c>
      <c r="K179"/>
      <c r="M179">
        <v>0.51792304275185297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82" customFormat="1" ht="30" customHeight="1">
      <c r="A180" t="str">
        <f t="shared" si="3"/>
        <v>InköpAvVarorInköpta produkter och tjänster - utökad beräkning4.13 Spårfordon</v>
      </c>
      <c r="B180" t="s">
        <v>12</v>
      </c>
      <c r="C180" t="str">
        <f>'Input-inköpta varor o tjänster'!$J$11</f>
        <v>Inköpta produkter och tjänster - utökad beräkning</v>
      </c>
      <c r="D180" s="96" t="s">
        <v>220</v>
      </c>
      <c r="E180" s="96" t="s">
        <v>1319</v>
      </c>
      <c r="F180" s="97">
        <v>0</v>
      </c>
      <c r="G180" s="97">
        <v>0</v>
      </c>
      <c r="H180">
        <f>M180/'Konvertering SEK till EURO'!$C$8</f>
        <v>3.8941582161793456E-2</v>
      </c>
      <c r="I180" s="96" t="s">
        <v>1498</v>
      </c>
      <c r="J180" s="108" t="s">
        <v>1785</v>
      </c>
      <c r="K180"/>
      <c r="M180">
        <v>0.51792304275185297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82" customFormat="1" ht="30" customHeight="1">
      <c r="A181" t="str">
        <f t="shared" si="3"/>
        <v>InköpAvVarorInköpta produkter och tjänster - utökad beräkning4.13.1 Köp spårfordon</v>
      </c>
      <c r="B181" t="s">
        <v>12</v>
      </c>
      <c r="C181" t="str">
        <f>'Input-inköpta varor o tjänster'!$J$11</f>
        <v>Inköpta produkter och tjänster - utökad beräkning</v>
      </c>
      <c r="D181" s="96" t="s">
        <v>221</v>
      </c>
      <c r="E181" s="96" t="s">
        <v>1319</v>
      </c>
      <c r="F181" s="97">
        <v>0</v>
      </c>
      <c r="G181" s="97">
        <v>0</v>
      </c>
      <c r="H181">
        <f>M181/'Konvertering SEK till EURO'!$C$8</f>
        <v>3.8941582161793456E-2</v>
      </c>
      <c r="I181" s="96" t="s">
        <v>1499</v>
      </c>
      <c r="J181" s="108" t="s">
        <v>1785</v>
      </c>
      <c r="K181"/>
      <c r="M181">
        <v>0.51792304275185297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82" customFormat="1" ht="30" customHeight="1">
      <c r="A182" t="str">
        <f t="shared" si="3"/>
        <v>InköpAvVarorInköpta produkter och tjänster - utökad beräkning4.13.2 Leasing spårfordon</v>
      </c>
      <c r="B182" t="s">
        <v>12</v>
      </c>
      <c r="C182" t="str">
        <f>'Input-inköpta varor o tjänster'!$J$11</f>
        <v>Inköpta produkter och tjänster - utökad beräkning</v>
      </c>
      <c r="D182" s="96" t="s">
        <v>222</v>
      </c>
      <c r="E182" s="96" t="s">
        <v>1319</v>
      </c>
      <c r="F182" s="97">
        <v>0</v>
      </c>
      <c r="G182" s="97">
        <v>0</v>
      </c>
      <c r="H182">
        <f>M182/'Konvertering SEK till EURO'!$C$8</f>
        <v>3.8941582161793456E-2</v>
      </c>
      <c r="I182" s="96" t="s">
        <v>1500</v>
      </c>
      <c r="J182" s="108" t="s">
        <v>1785</v>
      </c>
      <c r="K182"/>
      <c r="M182">
        <v>0.51792304275185297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82" customFormat="1" ht="30" customHeight="1">
      <c r="A183" t="str">
        <f t="shared" si="3"/>
        <v>InköpAvVarorInköpta produkter och tjänster - utökad beräkning4.14 Arbetsfordon</v>
      </c>
      <c r="B183" t="s">
        <v>12</v>
      </c>
      <c r="C183" t="str">
        <f>'Input-inköpta varor o tjänster'!$J$11</f>
        <v>Inköpta produkter och tjänster - utökad beräkning</v>
      </c>
      <c r="D183" s="96" t="s">
        <v>223</v>
      </c>
      <c r="E183" s="96" t="s">
        <v>1319</v>
      </c>
      <c r="F183" s="97">
        <v>0</v>
      </c>
      <c r="G183" s="97">
        <v>0</v>
      </c>
      <c r="H183">
        <f>M183/'Konvertering SEK till EURO'!$C$8</f>
        <v>3.8941582161793456E-2</v>
      </c>
      <c r="I183" s="96" t="s">
        <v>1501</v>
      </c>
      <c r="J183" s="108" t="s">
        <v>1785</v>
      </c>
      <c r="K183"/>
      <c r="M183">
        <v>0.51792304275185297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82" customFormat="1" ht="30" customHeight="1">
      <c r="A184" t="str">
        <f t="shared" si="3"/>
        <v>InköpAvVarorInköpta produkter och tjänster - utökad beräkning4.14.1 Köp arbetsfordon</v>
      </c>
      <c r="B184" t="s">
        <v>12</v>
      </c>
      <c r="C184" t="str">
        <f>'Input-inköpta varor o tjänster'!$J$11</f>
        <v>Inköpta produkter och tjänster - utökad beräkning</v>
      </c>
      <c r="D184" s="96" t="s">
        <v>224</v>
      </c>
      <c r="E184" s="96" t="s">
        <v>1319</v>
      </c>
      <c r="F184" s="97">
        <v>0</v>
      </c>
      <c r="G184" s="97">
        <v>0</v>
      </c>
      <c r="H184">
        <f>M184/'Konvertering SEK till EURO'!$C$8</f>
        <v>3.8941582161793456E-2</v>
      </c>
      <c r="I184" s="96" t="s">
        <v>1502</v>
      </c>
      <c r="J184" s="108" t="s">
        <v>1785</v>
      </c>
      <c r="K184"/>
      <c r="M184">
        <v>0.51792304275185297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82" customFormat="1" ht="30" customHeight="1">
      <c r="A185" t="str">
        <f t="shared" si="3"/>
        <v>InköpAvVarorInköpta produkter och tjänster - utökad beräkning4.14.2 Leasing arbetsfordon</v>
      </c>
      <c r="B185" t="s">
        <v>12</v>
      </c>
      <c r="C185" t="str">
        <f>'Input-inköpta varor o tjänster'!$J$11</f>
        <v>Inköpta produkter och tjänster - utökad beräkning</v>
      </c>
      <c r="D185" s="96" t="s">
        <v>225</v>
      </c>
      <c r="E185" s="96" t="s">
        <v>1319</v>
      </c>
      <c r="F185" s="97">
        <v>0</v>
      </c>
      <c r="G185" s="97">
        <v>0</v>
      </c>
      <c r="H185">
        <f>M185/'Konvertering SEK till EURO'!$C$8</f>
        <v>3.8941582161793456E-2</v>
      </c>
      <c r="I185" s="96" t="s">
        <v>1503</v>
      </c>
      <c r="J185" s="108" t="s">
        <v>1785</v>
      </c>
      <c r="K185"/>
      <c r="M185">
        <v>0.51792304275185297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82" customFormat="1" ht="30" customHeight="1">
      <c r="A186" t="str">
        <f t="shared" si="3"/>
        <v>InköpAvVarorInköpta produkter och tjänster - utökad beräkning5 Transporter</v>
      </c>
      <c r="B186" t="s">
        <v>12</v>
      </c>
      <c r="C186" t="str">
        <f>'Input-inköpta varor o tjänster'!$J$11</f>
        <v>Inköpta produkter och tjänster - utökad beräkning</v>
      </c>
      <c r="D186" s="96" t="s">
        <v>6</v>
      </c>
      <c r="E186" s="96" t="s">
        <v>1319</v>
      </c>
      <c r="F186" s="97">
        <v>0</v>
      </c>
      <c r="G186" s="97">
        <v>0</v>
      </c>
      <c r="H186">
        <f>M186/'Konvertering SEK till EURO'!$C$8</f>
        <v>2.949532263546677E-2</v>
      </c>
      <c r="I186" s="96" t="s">
        <v>1504</v>
      </c>
      <c r="J186" s="108" t="s">
        <v>1785</v>
      </c>
      <c r="K186"/>
      <c r="M186">
        <v>0.39228779105170808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82" customFormat="1" ht="30" customHeight="1">
      <c r="A187" t="str">
        <f t="shared" si="3"/>
        <v>InköpAvVarorInköpta produkter och tjänster - utökad beräkning5.1 Drift av kollektivtrafik</v>
      </c>
      <c r="B187" t="s">
        <v>12</v>
      </c>
      <c r="C187" t="str">
        <f>'Input-inköpta varor o tjänster'!$J$11</f>
        <v>Inköpta produkter och tjänster - utökad beräkning</v>
      </c>
      <c r="D187" s="96" t="s">
        <v>226</v>
      </c>
      <c r="E187" s="96" t="s">
        <v>1319</v>
      </c>
      <c r="F187" s="97">
        <v>0</v>
      </c>
      <c r="G187" s="97">
        <v>0</v>
      </c>
      <c r="H187">
        <f>M187/'Konvertering SEK till EURO'!$C$8</f>
        <v>7.5187969924812026E-2</v>
      </c>
      <c r="I187" s="96" t="s">
        <v>1505</v>
      </c>
      <c r="J187" s="108" t="s">
        <v>1785</v>
      </c>
      <c r="K187"/>
      <c r="M187">
        <v>1</v>
      </c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82" customFormat="1" ht="30" customHeight="1">
      <c r="A188" t="str">
        <f t="shared" si="3"/>
        <v>InköpAvVarorInköpta produkter och tjänster - utökad beräkning5.1.1 Busstrafik</v>
      </c>
      <c r="B188" t="s">
        <v>12</v>
      </c>
      <c r="C188" t="str">
        <f>'Input-inköpta varor o tjänster'!$J$11</f>
        <v>Inköpta produkter och tjänster - utökad beräkning</v>
      </c>
      <c r="D188" s="96" t="s">
        <v>227</v>
      </c>
      <c r="E188" s="96" t="s">
        <v>1319</v>
      </c>
      <c r="F188" s="97">
        <v>0</v>
      </c>
      <c r="G188" s="97">
        <v>0</v>
      </c>
      <c r="H188">
        <f>M188/'Konvertering SEK till EURO'!$C$8</f>
        <v>1.0161361378764661E-2</v>
      </c>
      <c r="I188" s="96" t="s">
        <v>1506</v>
      </c>
      <c r="J188" s="108" t="s">
        <v>1785</v>
      </c>
      <c r="K188"/>
      <c r="M188">
        <v>0.13514610633756999</v>
      </c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82" customFormat="1" ht="30" customHeight="1">
      <c r="A189" t="str">
        <f t="shared" si="3"/>
        <v>InköpAvVarorInköpta produkter och tjänster - utökad beräkning5.1.2 Färdtjänst</v>
      </c>
      <c r="B189" t="s">
        <v>12</v>
      </c>
      <c r="C189" t="str">
        <f>'Input-inköpta varor o tjänster'!$J$11</f>
        <v>Inköpta produkter och tjänster - utökad beräkning</v>
      </c>
      <c r="D189" s="96" t="s">
        <v>228</v>
      </c>
      <c r="E189" s="96" t="s">
        <v>1319</v>
      </c>
      <c r="F189" s="97">
        <v>0</v>
      </c>
      <c r="G189" s="97">
        <v>0</v>
      </c>
      <c r="H189">
        <f>M189/'Konvertering SEK till EURO'!$C$8</f>
        <v>1.0161361378764661E-2</v>
      </c>
      <c r="I189" s="96" t="s">
        <v>1507</v>
      </c>
      <c r="J189" s="108" t="s">
        <v>1785</v>
      </c>
      <c r="K189"/>
      <c r="M189">
        <v>0.13514610633756999</v>
      </c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82" customFormat="1" ht="30" customHeight="1">
      <c r="A190" t="str">
        <f t="shared" si="3"/>
        <v>InköpAvVarorInköpta produkter och tjänster - utökad beräkning5.1.3 Sjötrafik</v>
      </c>
      <c r="B190" t="s">
        <v>12</v>
      </c>
      <c r="C190" t="str">
        <f>'Input-inköpta varor o tjänster'!$J$11</f>
        <v>Inköpta produkter och tjänster - utökad beräkning</v>
      </c>
      <c r="D190" s="96" t="s">
        <v>229</v>
      </c>
      <c r="E190" s="96" t="s">
        <v>1319</v>
      </c>
      <c r="F190" s="97">
        <v>0</v>
      </c>
      <c r="G190" s="97">
        <v>0</v>
      </c>
      <c r="H190">
        <f>M190/'Konvertering SEK till EURO'!$C$8</f>
        <v>5.6858684125981149E-2</v>
      </c>
      <c r="I190" s="96" t="s">
        <v>1508</v>
      </c>
      <c r="J190" s="108" t="s">
        <v>1785</v>
      </c>
      <c r="K190"/>
      <c r="M190">
        <v>0.75622049887554932</v>
      </c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82" customFormat="1" ht="30" customHeight="1">
      <c r="A191" t="str">
        <f t="shared" si="3"/>
        <v>InköpAvVarorInköpta produkter och tjänster - utökad beräkning5.1.4 Spårtrafik</v>
      </c>
      <c r="B191" t="s">
        <v>12</v>
      </c>
      <c r="C191" t="str">
        <f>'Input-inköpta varor o tjänster'!$J$11</f>
        <v>Inköpta produkter och tjänster - utökad beräkning</v>
      </c>
      <c r="D191" s="96" t="s">
        <v>230</v>
      </c>
      <c r="E191" s="96" t="s">
        <v>1319</v>
      </c>
      <c r="F191" s="97">
        <v>0</v>
      </c>
      <c r="G191" s="97">
        <v>0</v>
      </c>
      <c r="H191">
        <f>M191/'Konvertering SEK till EURO'!$C$8</f>
        <v>1.3827897476384359E-2</v>
      </c>
      <c r="I191" s="96" t="s">
        <v>1509</v>
      </c>
      <c r="J191" s="108" t="s">
        <v>1785</v>
      </c>
      <c r="K191"/>
      <c r="M191">
        <v>0.183911036435912</v>
      </c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82" customFormat="1" ht="30" customHeight="1">
      <c r="A192" t="str">
        <f t="shared" si="3"/>
        <v>InköpAvVarorInköpta produkter och tjänster - utökad beräkning5.1.5 Övrig trafik</v>
      </c>
      <c r="B192" t="s">
        <v>12</v>
      </c>
      <c r="C192" t="str">
        <f>'Input-inköpta varor o tjänster'!$J$11</f>
        <v>Inköpta produkter och tjänster - utökad beräkning</v>
      </c>
      <c r="D192" s="96" t="s">
        <v>231</v>
      </c>
      <c r="E192" s="96" t="s">
        <v>1319</v>
      </c>
      <c r="F192" s="97">
        <v>0</v>
      </c>
      <c r="G192" s="97">
        <v>0</v>
      </c>
      <c r="H192">
        <f>M192/'Konvertering SEK till EURO'!$C$8</f>
        <v>0.10044413173355865</v>
      </c>
      <c r="I192" s="96" t="s">
        <v>1510</v>
      </c>
      <c r="J192" s="108" t="s">
        <v>1785</v>
      </c>
      <c r="K192"/>
      <c r="M192">
        <v>1.33590695205633</v>
      </c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82" customFormat="1" ht="30" customHeight="1">
      <c r="A193" t="str">
        <f t="shared" si="3"/>
        <v>InköpAvVarorInköpta produkter och tjänster - utökad beräkning5.1.99 Övrig utrustning och Tjänster</v>
      </c>
      <c r="B193" t="s">
        <v>12</v>
      </c>
      <c r="C193" t="str">
        <f>'Input-inköpta varor o tjänster'!$J$11</f>
        <v>Inköpta produkter och tjänster - utökad beräkning</v>
      </c>
      <c r="D193" s="96" t="s">
        <v>232</v>
      </c>
      <c r="E193" s="96" t="s">
        <v>1319</v>
      </c>
      <c r="F193" s="97">
        <v>0</v>
      </c>
      <c r="G193" s="97">
        <v>0</v>
      </c>
      <c r="H193">
        <f>M193/'Konvertering SEK till EURO'!$C$8</f>
        <v>2.5693595109993309E-2</v>
      </c>
      <c r="I193" s="96" t="s">
        <v>1511</v>
      </c>
      <c r="J193" s="108" t="s">
        <v>1785</v>
      </c>
      <c r="K193"/>
      <c r="M193">
        <v>0.34172481496291102</v>
      </c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82" customFormat="1" ht="30" customHeight="1">
      <c r="A194" t="str">
        <f t="shared" si="3"/>
        <v>InköpAvVarorInköpta produkter och tjänster - utökad beräkning5.2 Logistik och transport</v>
      </c>
      <c r="B194" t="s">
        <v>12</v>
      </c>
      <c r="C194" t="str">
        <f>'Input-inköpta varor o tjänster'!$J$11</f>
        <v>Inköpta produkter och tjänster - utökad beräkning</v>
      </c>
      <c r="D194" s="96" t="s">
        <v>233</v>
      </c>
      <c r="E194" s="96" t="s">
        <v>1319</v>
      </c>
      <c r="F194" s="97">
        <v>0</v>
      </c>
      <c r="G194" s="97">
        <v>0</v>
      </c>
      <c r="H194">
        <f>M194/'Konvertering SEK till EURO'!$C$8</f>
        <v>2.5174274500693948E-2</v>
      </c>
      <c r="I194" s="96" t="s">
        <v>1512</v>
      </c>
      <c r="J194" s="108" t="s">
        <v>1785</v>
      </c>
      <c r="K194"/>
      <c r="M194">
        <v>0.33481785085922955</v>
      </c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82" customFormat="1" ht="30" customHeight="1">
      <c r="A195" t="str">
        <f t="shared" si="3"/>
        <v>InköpAvVarorInköpta produkter och tjänster - utökad beräkning5.2.1 Bud och småtransport</v>
      </c>
      <c r="B195" t="s">
        <v>12</v>
      </c>
      <c r="C195" t="str">
        <f>'Input-inköpta varor o tjänster'!$J$11</f>
        <v>Inköpta produkter och tjänster - utökad beräkning</v>
      </c>
      <c r="D195" s="96" t="s">
        <v>234</v>
      </c>
      <c r="E195" s="96" t="s">
        <v>1319</v>
      </c>
      <c r="F195" s="97">
        <v>0</v>
      </c>
      <c r="G195" s="97">
        <v>0</v>
      </c>
      <c r="H195">
        <f>M195/'Konvertering SEK till EURO'!$C$8</f>
        <v>1.0161361378764661E-2</v>
      </c>
      <c r="I195" s="96" t="s">
        <v>1513</v>
      </c>
      <c r="J195" s="108" t="s">
        <v>1785</v>
      </c>
      <c r="K195"/>
      <c r="M195">
        <v>0.13514610633756999</v>
      </c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82" customFormat="1" ht="30" customHeight="1">
      <c r="A196" t="str">
        <f t="shared" si="3"/>
        <v>InköpAvVarorInköpta produkter och tjänster - utökad beräkning5.2.2 Flygfrakt</v>
      </c>
      <c r="B196" t="s">
        <v>12</v>
      </c>
      <c r="C196" t="str">
        <f>'Input-inköpta varor o tjänster'!$J$11</f>
        <v>Inköpta produkter och tjänster - utökad beräkning</v>
      </c>
      <c r="D196" s="96" t="s">
        <v>235</v>
      </c>
      <c r="E196" s="96" t="s">
        <v>1319</v>
      </c>
      <c r="F196" s="97">
        <v>0</v>
      </c>
      <c r="G196" s="97">
        <v>0</v>
      </c>
      <c r="H196">
        <f>M196/'Konvertering SEK till EURO'!$C$8</f>
        <v>0.10044413173355865</v>
      </c>
      <c r="I196" s="96" t="s">
        <v>1514</v>
      </c>
      <c r="J196" s="108" t="s">
        <v>1785</v>
      </c>
      <c r="K196"/>
      <c r="M196">
        <v>1.33590695205633</v>
      </c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82" customFormat="1" ht="30" customHeight="1">
      <c r="A197" t="str">
        <f t="shared" si="3"/>
        <v>InköpAvVarorInköpta produkter och tjänster - utökad beräkning5.2.3 Lager- och logistiktjänster, 3PL</v>
      </c>
      <c r="B197" t="s">
        <v>12</v>
      </c>
      <c r="C197" t="str">
        <f>'Input-inköpta varor o tjänster'!$J$11</f>
        <v>Inköpta produkter och tjänster - utökad beräkning</v>
      </c>
      <c r="D197" s="96" t="s">
        <v>236</v>
      </c>
      <c r="E197" s="96" t="s">
        <v>1319</v>
      </c>
      <c r="F197" s="97">
        <v>0</v>
      </c>
      <c r="G197" s="97">
        <v>0</v>
      </c>
      <c r="H197">
        <f>M197/'Konvertering SEK till EURO'!$C$8</f>
        <v>6.7858360793684736E-3</v>
      </c>
      <c r="I197" s="96" t="s">
        <v>1515</v>
      </c>
      <c r="J197" s="108" t="s">
        <v>1785</v>
      </c>
      <c r="K197"/>
      <c r="M197">
        <v>9.0251619855600707E-2</v>
      </c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82" customFormat="1" ht="30" customHeight="1">
      <c r="A198" t="str">
        <f t="shared" si="3"/>
        <v>InköpAvVarorInköpta produkter och tjänster - utökad beräkning5.2.4 Lagerspecifik utrustning</v>
      </c>
      <c r="B198" t="s">
        <v>12</v>
      </c>
      <c r="C198" t="str">
        <f>'Input-inköpta varor o tjänster'!$J$11</f>
        <v>Inköpta produkter och tjänster - utökad beräkning</v>
      </c>
      <c r="D198" s="96" t="s">
        <v>237</v>
      </c>
      <c r="E198" s="96" t="s">
        <v>1319</v>
      </c>
      <c r="F198" s="97">
        <v>0</v>
      </c>
      <c r="G198" s="97">
        <v>0</v>
      </c>
      <c r="H198">
        <f>M198/'Konvertering SEK till EURO'!$C$8</f>
        <v>4.9583624339332479E-2</v>
      </c>
      <c r="I198" s="96" t="s">
        <v>1516</v>
      </c>
      <c r="J198" s="108" t="s">
        <v>1785</v>
      </c>
      <c r="K198"/>
      <c r="M198">
        <v>0.65946220371312203</v>
      </c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82" customFormat="1" ht="30" customHeight="1">
      <c r="A199" t="str">
        <f t="shared" si="3"/>
        <v>InköpAvVarorInköpta produkter och tjänster - utökad beräkning5.2.5 Tullkostnader</v>
      </c>
      <c r="B199" t="s">
        <v>12</v>
      </c>
      <c r="C199" t="str">
        <f>'Input-inköpta varor o tjänster'!$J$11</f>
        <v>Inköpta produkter och tjänster - utökad beräkning</v>
      </c>
      <c r="D199" s="96" t="s">
        <v>238</v>
      </c>
      <c r="E199" s="96" t="s">
        <v>1319</v>
      </c>
      <c r="F199" s="97">
        <v>0</v>
      </c>
      <c r="G199" s="97">
        <v>0</v>
      </c>
      <c r="H199">
        <f>M199/'Konvertering SEK till EURO'!$C$8</f>
        <v>3.935158338233353E-3</v>
      </c>
      <c r="I199" s="96" t="s">
        <v>1517</v>
      </c>
      <c r="J199" s="108" t="s">
        <v>1785</v>
      </c>
      <c r="K199"/>
      <c r="M199">
        <v>5.23376058985036E-2</v>
      </c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82" customFormat="1" ht="30" customHeight="1">
      <c r="A200" t="str">
        <f t="shared" si="3"/>
        <v>InköpAvVarorInköpta produkter och tjänster - utökad beräkning5.2.6 Varutransporter</v>
      </c>
      <c r="B200" t="s">
        <v>12</v>
      </c>
      <c r="C200" t="str">
        <f>'Input-inköpta varor o tjänster'!$J$11</f>
        <v>Inköpta produkter och tjänster - utökad beräkning</v>
      </c>
      <c r="D200" s="96" t="s">
        <v>239</v>
      </c>
      <c r="E200" s="96" t="s">
        <v>1319</v>
      </c>
      <c r="F200" s="97">
        <v>0</v>
      </c>
      <c r="G200" s="97">
        <v>0</v>
      </c>
      <c r="H200">
        <f>M200/'Konvertering SEK till EURO'!$C$8</f>
        <v>1.0161361378764661E-2</v>
      </c>
      <c r="I200" s="96" t="s">
        <v>1518</v>
      </c>
      <c r="J200" s="108" t="s">
        <v>1785</v>
      </c>
      <c r="K200"/>
      <c r="M200">
        <v>0.13514610633756999</v>
      </c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82" customFormat="1" ht="30" customHeight="1">
      <c r="A201" t="str">
        <f t="shared" si="3"/>
        <v>InköpAvVarorInköpta produkter och tjänster - utökad beräkning5.2.7 Vägfrakt</v>
      </c>
      <c r="B201" t="s">
        <v>12</v>
      </c>
      <c r="C201" t="str">
        <f>'Input-inköpta varor o tjänster'!$J$11</f>
        <v>Inköpta produkter och tjänster - utökad beräkning</v>
      </c>
      <c r="D201" s="96" t="s">
        <v>240</v>
      </c>
      <c r="E201" s="96" t="s">
        <v>1319</v>
      </c>
      <c r="F201" s="97">
        <v>0</v>
      </c>
      <c r="G201" s="97">
        <v>0</v>
      </c>
      <c r="H201">
        <f>M201/'Konvertering SEK till EURO'!$C$8</f>
        <v>1.0161361378764661E-2</v>
      </c>
      <c r="I201" s="96" t="s">
        <v>1519</v>
      </c>
      <c r="J201" s="108" t="s">
        <v>1785</v>
      </c>
      <c r="K201"/>
      <c r="M201">
        <v>0.13514610633756999</v>
      </c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82" customFormat="1" ht="30" customHeight="1">
      <c r="A202" t="str">
        <f t="shared" si="3"/>
        <v>InköpAvVarorInköpta produkter och tjänster - utökad beräkning5.2.99 Övrigt logistik och transport</v>
      </c>
      <c r="B202" t="s">
        <v>12</v>
      </c>
      <c r="C202" t="str">
        <f>'Input-inköpta varor o tjänster'!$J$11</f>
        <v>Inköpta produkter och tjänster - utökad beräkning</v>
      </c>
      <c r="D202" s="96" t="s">
        <v>241</v>
      </c>
      <c r="E202" s="96" t="s">
        <v>1319</v>
      </c>
      <c r="F202" s="97">
        <v>0</v>
      </c>
      <c r="G202" s="97">
        <v>0</v>
      </c>
      <c r="H202">
        <f>M202/'Konvertering SEK till EURO'!$C$8</f>
        <v>1.0161361378764661E-2</v>
      </c>
      <c r="I202" s="96" t="s">
        <v>1520</v>
      </c>
      <c r="J202" s="108" t="s">
        <v>1785</v>
      </c>
      <c r="K202"/>
      <c r="M202">
        <v>0.13514610633756999</v>
      </c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82" customFormat="1" ht="30" customHeight="1">
      <c r="A203" t="str">
        <f t="shared" si="3"/>
        <v>InköpAvVarorInköpta produkter och tjänster - utökad beräkning5.3 Persontransporter</v>
      </c>
      <c r="B203" t="s">
        <v>12</v>
      </c>
      <c r="C203" t="str">
        <f>'Input-inköpta varor o tjänster'!$J$11</f>
        <v>Inköpta produkter och tjänster - utökad beräkning</v>
      </c>
      <c r="D203" s="96" t="s">
        <v>242</v>
      </c>
      <c r="E203" s="96" t="s">
        <v>1319</v>
      </c>
      <c r="F203" s="97">
        <v>0</v>
      </c>
      <c r="G203" s="97">
        <v>0</v>
      </c>
      <c r="H203">
        <f>M203/'Konvertering SEK till EURO'!$C$8</f>
        <v>1.0161361378764661E-2</v>
      </c>
      <c r="I203" s="96" t="s">
        <v>1521</v>
      </c>
      <c r="J203" s="108" t="s">
        <v>1785</v>
      </c>
      <c r="K203"/>
      <c r="M203">
        <v>0.13514610633756999</v>
      </c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82" customFormat="1" ht="30" customHeight="1">
      <c r="A204" t="str">
        <f t="shared" si="3"/>
        <v>InköpAvVarorInköpta produkter och tjänster - utökad beräkning5.3.1 Färdtjänst</v>
      </c>
      <c r="B204" t="s">
        <v>12</v>
      </c>
      <c r="C204" t="str">
        <f>'Input-inköpta varor o tjänster'!$J$11</f>
        <v>Inköpta produkter och tjänster - utökad beräkning</v>
      </c>
      <c r="D204" s="96" t="s">
        <v>243</v>
      </c>
      <c r="E204" s="96" t="s">
        <v>1319</v>
      </c>
      <c r="F204" s="97">
        <v>0</v>
      </c>
      <c r="G204" s="97">
        <v>0</v>
      </c>
      <c r="H204">
        <f>M204/'Konvertering SEK till EURO'!$C$8</f>
        <v>1.0161361378764661E-2</v>
      </c>
      <c r="I204" s="96" t="s">
        <v>1522</v>
      </c>
      <c r="J204" s="108" t="s">
        <v>1785</v>
      </c>
      <c r="K204"/>
      <c r="M204">
        <v>0.13514610633756999</v>
      </c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82" customFormat="1" ht="30" customHeight="1">
      <c r="A205" t="str">
        <f t="shared" si="3"/>
        <v>InköpAvVarorInköpta produkter och tjänster - utökad beräkning5.3.2 Sjukresor</v>
      </c>
      <c r="B205" t="s">
        <v>12</v>
      </c>
      <c r="C205" t="str">
        <f>'Input-inköpta varor o tjänster'!$J$11</f>
        <v>Inköpta produkter och tjänster - utökad beräkning</v>
      </c>
      <c r="D205" s="96" t="s">
        <v>244</v>
      </c>
      <c r="E205" s="96" t="s">
        <v>1319</v>
      </c>
      <c r="F205" s="97">
        <v>0</v>
      </c>
      <c r="G205" s="97">
        <v>0</v>
      </c>
      <c r="H205">
        <f>M205/'Konvertering SEK till EURO'!$C$8</f>
        <v>1.0161361378764661E-2</v>
      </c>
      <c r="I205" s="96" t="s">
        <v>1523</v>
      </c>
      <c r="J205" s="108" t="s">
        <v>1785</v>
      </c>
      <c r="K205"/>
      <c r="M205">
        <v>0.13514610633756999</v>
      </c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82" customFormat="1" ht="30" customHeight="1">
      <c r="A206" t="str">
        <f t="shared" si="3"/>
        <v>InköpAvVarorInköpta produkter och tjänster - utökad beräkning5.3.3 Transport av avlidna</v>
      </c>
      <c r="B206" t="s">
        <v>12</v>
      </c>
      <c r="C206" t="str">
        <f>'Input-inköpta varor o tjänster'!$J$11</f>
        <v>Inköpta produkter och tjänster - utökad beräkning</v>
      </c>
      <c r="D206" s="96" t="s">
        <v>245</v>
      </c>
      <c r="E206" s="96" t="s">
        <v>1319</v>
      </c>
      <c r="F206" s="97">
        <v>0</v>
      </c>
      <c r="G206" s="97">
        <v>0</v>
      </c>
      <c r="H206">
        <f>M206/'Konvertering SEK till EURO'!$C$8</f>
        <v>1.0161361378764661E-2</v>
      </c>
      <c r="I206" s="96" t="s">
        <v>1524</v>
      </c>
      <c r="J206" s="108" t="s">
        <v>1785</v>
      </c>
      <c r="K206"/>
      <c r="M206">
        <v>0.13514610633756999</v>
      </c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82" customFormat="1" ht="30" customHeight="1">
      <c r="A207" t="str">
        <f t="shared" si="3"/>
        <v>InköpAvVarorInköpta produkter och tjänster - utökad beräkning5.4 Utryckningstransporter</v>
      </c>
      <c r="B207" t="s">
        <v>12</v>
      </c>
      <c r="C207" t="str">
        <f>'Input-inköpta varor o tjänster'!$J$11</f>
        <v>Inköpta produkter och tjänster - utökad beräkning</v>
      </c>
      <c r="D207" s="96" t="s">
        <v>246</v>
      </c>
      <c r="E207" s="96" t="s">
        <v>1319</v>
      </c>
      <c r="F207" s="97">
        <v>0</v>
      </c>
      <c r="G207" s="97">
        <v>0</v>
      </c>
      <c r="H207">
        <f>M207/'Konvertering SEK till EURO'!$C$8</f>
        <v>3.1324362195969187E-2</v>
      </c>
      <c r="I207" s="96" t="s">
        <v>1525</v>
      </c>
      <c r="J207" s="108" t="s">
        <v>1785</v>
      </c>
      <c r="K207"/>
      <c r="M207">
        <v>0.41661401720639024</v>
      </c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82" customFormat="1" ht="30" customHeight="1">
      <c r="A208" t="str">
        <f t="shared" si="3"/>
        <v>InköpAvVarorInköpta produkter och tjänster - utökad beräkning5.4.1 Ambulansalarmering</v>
      </c>
      <c r="B208" t="s">
        <v>12</v>
      </c>
      <c r="C208" t="str">
        <f>'Input-inköpta varor o tjänster'!$J$11</f>
        <v>Inköpta produkter och tjänster - utökad beräkning</v>
      </c>
      <c r="D208" s="96" t="s">
        <v>247</v>
      </c>
      <c r="E208" s="96" t="s">
        <v>1319</v>
      </c>
      <c r="F208" s="97">
        <v>0</v>
      </c>
      <c r="G208" s="97">
        <v>0</v>
      </c>
      <c r="H208">
        <f>M208/'Konvertering SEK till EURO'!$C$8</f>
        <v>2.5693595109993309E-2</v>
      </c>
      <c r="I208" s="96" t="s">
        <v>1526</v>
      </c>
      <c r="J208" s="108" t="s">
        <v>1785</v>
      </c>
      <c r="K208"/>
      <c r="M208">
        <v>0.34172481496291102</v>
      </c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82" customFormat="1" ht="30" customHeight="1">
      <c r="A209" t="str">
        <f t="shared" si="3"/>
        <v>InköpAvVarorInköpta produkter och tjänster - utökad beräkning5.4.2 Ambulanstjänster, flyg</v>
      </c>
      <c r="B209" t="s">
        <v>12</v>
      </c>
      <c r="C209" t="str">
        <f>'Input-inköpta varor o tjänster'!$J$11</f>
        <v>Inköpta produkter och tjänster - utökad beräkning</v>
      </c>
      <c r="D209" s="96" t="s">
        <v>248</v>
      </c>
      <c r="E209" s="96" t="s">
        <v>1319</v>
      </c>
      <c r="F209" s="97">
        <v>0</v>
      </c>
      <c r="G209" s="97">
        <v>0</v>
      </c>
      <c r="H209">
        <f>M209/'Konvertering SEK till EURO'!$C$8</f>
        <v>0.10044413173355865</v>
      </c>
      <c r="I209" s="96" t="s">
        <v>1527</v>
      </c>
      <c r="J209" s="108" t="s">
        <v>1785</v>
      </c>
      <c r="K209"/>
      <c r="M209">
        <v>1.33590695205633</v>
      </c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82" customFormat="1" ht="30" customHeight="1">
      <c r="A210" t="str">
        <f t="shared" si="3"/>
        <v>InköpAvVarorInköpta produkter och tjänster - utökad beräkning5.4.3 Ambulanstjänster, väg</v>
      </c>
      <c r="B210" t="s">
        <v>12</v>
      </c>
      <c r="C210" t="str">
        <f>'Input-inköpta varor o tjänster'!$J$11</f>
        <v>Inköpta produkter och tjänster - utökad beräkning</v>
      </c>
      <c r="D210" s="96" t="s">
        <v>249</v>
      </c>
      <c r="E210" s="96" t="s">
        <v>1319</v>
      </c>
      <c r="F210" s="97">
        <v>0</v>
      </c>
      <c r="G210" s="97">
        <v>0</v>
      </c>
      <c r="H210">
        <f>M210/'Konvertering SEK till EURO'!$C$8</f>
        <v>1.0161361378764661E-2</v>
      </c>
      <c r="I210" s="96" t="s">
        <v>1528</v>
      </c>
      <c r="J210" s="108" t="s">
        <v>1785</v>
      </c>
      <c r="K210"/>
      <c r="M210">
        <v>0.13514610633756999</v>
      </c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82" customFormat="1" ht="30" customHeight="1">
      <c r="A211" t="str">
        <f t="shared" si="3"/>
        <v>InköpAvVarorInköpta produkter och tjänster - utökad beräkning5.4.4 Organ- och blodtransporter</v>
      </c>
      <c r="B211" t="s">
        <v>12</v>
      </c>
      <c r="C211" t="str">
        <f>'Input-inköpta varor o tjänster'!$J$11</f>
        <v>Inköpta produkter och tjänster - utökad beräkning</v>
      </c>
      <c r="D211" s="96" t="s">
        <v>250</v>
      </c>
      <c r="E211" s="96" t="s">
        <v>1319</v>
      </c>
      <c r="F211" s="97">
        <v>0</v>
      </c>
      <c r="G211" s="97">
        <v>0</v>
      </c>
      <c r="H211">
        <f>M211/'Konvertering SEK till EURO'!$C$8</f>
        <v>1.0161361378764661E-2</v>
      </c>
      <c r="I211" s="96" t="s">
        <v>1529</v>
      </c>
      <c r="J211" s="108" t="s">
        <v>1785</v>
      </c>
      <c r="K211"/>
      <c r="M211">
        <v>0.13514610633756999</v>
      </c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82" customFormat="1" ht="30" customHeight="1">
      <c r="A212" t="str">
        <f t="shared" si="3"/>
        <v>InköpAvVarorInköpta produkter och tjänster - utökad beräkning5.4.99 Övrigt Utryckningstransporter</v>
      </c>
      <c r="B212" t="s">
        <v>12</v>
      </c>
      <c r="C212" t="str">
        <f>'Input-inköpta varor o tjänster'!$J$11</f>
        <v>Inköpta produkter och tjänster - utökad beräkning</v>
      </c>
      <c r="D212" s="96" t="s">
        <v>251</v>
      </c>
      <c r="E212" s="96" t="s">
        <v>1319</v>
      </c>
      <c r="F212" s="97">
        <v>0</v>
      </c>
      <c r="G212" s="97">
        <v>0</v>
      </c>
      <c r="H212">
        <f>M212/'Konvertering SEK till EURO'!$C$8</f>
        <v>1.0161361378764661E-2</v>
      </c>
      <c r="I212" s="96" t="s">
        <v>1530</v>
      </c>
      <c r="J212" s="108" t="s">
        <v>1785</v>
      </c>
      <c r="K212"/>
      <c r="M212">
        <v>0.13514610633756999</v>
      </c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82" customFormat="1" ht="30" customHeight="1">
      <c r="A213" t="str">
        <f t="shared" si="3"/>
        <v>InköpAvVarorInköpta produkter och tjänster - utökad beräkning6 Facility Management</v>
      </c>
      <c r="B213" t="s">
        <v>12</v>
      </c>
      <c r="C213" t="str">
        <f>'Input-inköpta varor o tjänster'!$J$11</f>
        <v>Inköpta produkter och tjänster - utökad beräkning</v>
      </c>
      <c r="D213" s="96" t="s">
        <v>7</v>
      </c>
      <c r="E213" s="96" t="s">
        <v>1319</v>
      </c>
      <c r="F213" s="97">
        <v>0</v>
      </c>
      <c r="G213" s="97">
        <v>0</v>
      </c>
      <c r="H213">
        <f>M213/'Konvertering SEK till EURO'!$C$8</f>
        <v>2.3590457005797157E-2</v>
      </c>
      <c r="I213" s="96" t="s">
        <v>1531</v>
      </c>
      <c r="J213" s="108" t="s">
        <v>1785</v>
      </c>
      <c r="K213"/>
      <c r="M213">
        <v>0.31375307817710218</v>
      </c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82" customFormat="1" ht="30" customHeight="1">
      <c r="A214" t="str">
        <f t="shared" si="3"/>
        <v>InköpAvVarorInköpta produkter och tjänster - utökad beräkning6.1 Avfallshantering</v>
      </c>
      <c r="B214" t="s">
        <v>12</v>
      </c>
      <c r="C214" t="str">
        <f>'Input-inköpta varor o tjänster'!$J$11</f>
        <v>Inköpta produkter och tjänster - utökad beräkning</v>
      </c>
      <c r="D214" s="96" t="s">
        <v>252</v>
      </c>
      <c r="E214" s="96" t="s">
        <v>1319</v>
      </c>
      <c r="F214" s="97">
        <v>0</v>
      </c>
      <c r="G214" s="97">
        <v>0</v>
      </c>
      <c r="H214">
        <f>M214/'Konvertering SEK till EURO'!$C$8</f>
        <v>4.4453555624943006E-2</v>
      </c>
      <c r="I214" s="96" t="s">
        <v>1532</v>
      </c>
      <c r="J214" s="108" t="s">
        <v>1785</v>
      </c>
      <c r="K214"/>
      <c r="M214">
        <v>0.59123228981174203</v>
      </c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82" customFormat="1" ht="30" customHeight="1">
      <c r="A215" t="str">
        <f t="shared" si="3"/>
        <v>InköpAvVarorInköpta produkter och tjänster - utökad beräkning6.1.1 Specialavfallshantering</v>
      </c>
      <c r="B215" t="s">
        <v>12</v>
      </c>
      <c r="C215" t="str">
        <f>'Input-inköpta varor o tjänster'!$J$11</f>
        <v>Inköpta produkter och tjänster - utökad beräkning</v>
      </c>
      <c r="D215" s="96" t="s">
        <v>253</v>
      </c>
      <c r="E215" s="96" t="s">
        <v>1319</v>
      </c>
      <c r="F215" s="97">
        <v>0</v>
      </c>
      <c r="G215" s="97">
        <v>0</v>
      </c>
      <c r="H215">
        <f>M215/'Konvertering SEK till EURO'!$C$8</f>
        <v>3.2073558475253457E-2</v>
      </c>
      <c r="I215" s="96" t="s">
        <v>1533</v>
      </c>
      <c r="J215" s="108" t="s">
        <v>1785</v>
      </c>
      <c r="K215"/>
      <c r="M215">
        <v>0.42657832772087101</v>
      </c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82" customFormat="1" ht="30" customHeight="1">
      <c r="A216" t="str">
        <f t="shared" si="3"/>
        <v>InköpAvVarorInköpta produkter och tjänster - utökad beräkning6.1.99 Övrig avfallshantering</v>
      </c>
      <c r="B216" t="s">
        <v>12</v>
      </c>
      <c r="C216" t="str">
        <f>'Input-inköpta varor o tjänster'!$J$11</f>
        <v>Inköpta produkter och tjänster - utökad beräkning</v>
      </c>
      <c r="D216" s="96" t="s">
        <v>254</v>
      </c>
      <c r="E216" s="96" t="s">
        <v>1319</v>
      </c>
      <c r="F216" s="97">
        <v>0</v>
      </c>
      <c r="G216" s="97">
        <v>0</v>
      </c>
      <c r="H216">
        <f>M216/'Konvertering SEK till EURO'!$C$8</f>
        <v>5.6833552774632555E-2</v>
      </c>
      <c r="I216" s="96" t="s">
        <v>1534</v>
      </c>
      <c r="J216" s="108" t="s">
        <v>1785</v>
      </c>
      <c r="K216"/>
      <c r="M216">
        <v>0.75588625190261305</v>
      </c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82" customFormat="1" ht="30" customHeight="1">
      <c r="A217" t="str">
        <f t="shared" si="3"/>
        <v>InköpAvVarorInköpta produkter och tjänster - utökad beräkning6.2 Bevakning, säkerhet och värdetransporter</v>
      </c>
      <c r="B217" t="s">
        <v>12</v>
      </c>
      <c r="C217" t="str">
        <f>'Input-inköpta varor o tjänster'!$J$11</f>
        <v>Inköpta produkter och tjänster - utökad beräkning</v>
      </c>
      <c r="D217" s="96" t="s">
        <v>255</v>
      </c>
      <c r="E217" s="96" t="s">
        <v>1319</v>
      </c>
      <c r="F217" s="97">
        <v>0</v>
      </c>
      <c r="G217" s="97">
        <v>0</v>
      </c>
      <c r="H217">
        <f>M217/'Konvertering SEK till EURO'!$C$8</f>
        <v>3.6737520468286537E-2</v>
      </c>
      <c r="I217" s="96" t="s">
        <v>1535</v>
      </c>
      <c r="J217" s="108" t="s">
        <v>1785</v>
      </c>
      <c r="K217"/>
      <c r="M217">
        <v>0.48860902222821095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82" customFormat="1" ht="30" customHeight="1">
      <c r="A218" t="str">
        <f t="shared" si="3"/>
        <v>InköpAvVarorInköpta produkter och tjänster - utökad beräkning6.2.1 Lås och skalskydd</v>
      </c>
      <c r="B218" t="s">
        <v>12</v>
      </c>
      <c r="C218" t="str">
        <f>'Input-inköpta varor o tjänster'!$J$11</f>
        <v>Inköpta produkter och tjänster - utökad beräkning</v>
      </c>
      <c r="D218" s="96" t="s">
        <v>256</v>
      </c>
      <c r="E218" s="96" t="s">
        <v>1319</v>
      </c>
      <c r="F218" s="97">
        <v>0</v>
      </c>
      <c r="G218" s="97">
        <v>0</v>
      </c>
      <c r="H218">
        <f>M218/'Konvertering SEK till EURO'!$C$8</f>
        <v>6.3879532474494655E-2</v>
      </c>
      <c r="I218" s="96" t="s">
        <v>1536</v>
      </c>
      <c r="J218" s="108" t="s">
        <v>1785</v>
      </c>
      <c r="K218"/>
      <c r="M218">
        <v>0.84959778191077895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82" customFormat="1" ht="30" customHeight="1">
      <c r="A219" t="str">
        <f t="shared" si="3"/>
        <v>InköpAvVarorInköpta produkter och tjänster - utökad beräkning6.2.99 Övrig Bevakning, säkerhet och värdetransporter</v>
      </c>
      <c r="B219" t="s">
        <v>12</v>
      </c>
      <c r="C219" t="str">
        <f>'Input-inköpta varor o tjänster'!$J$11</f>
        <v>Inköpta produkter och tjänster - utökad beräkning</v>
      </c>
      <c r="D219" s="96" t="s">
        <v>257</v>
      </c>
      <c r="E219" s="96" t="s">
        <v>1319</v>
      </c>
      <c r="F219" s="97">
        <v>0</v>
      </c>
      <c r="G219" s="97">
        <v>0</v>
      </c>
      <c r="H219">
        <f>M219/'Konvertering SEK till EURO'!$C$8</f>
        <v>9.5955084620784198E-3</v>
      </c>
      <c r="I219" s="96" t="s">
        <v>1537</v>
      </c>
      <c r="J219" s="108" t="s">
        <v>1785</v>
      </c>
      <c r="K219"/>
      <c r="M219">
        <v>0.12762026254564299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82" customFormat="1" ht="30" customHeight="1">
      <c r="A220" t="str">
        <f t="shared" si="3"/>
        <v>InköpAvVarorInköpta produkter och tjänster - utökad beräkning6.3 Byggservice och underhållstjänster</v>
      </c>
      <c r="B220" t="s">
        <v>12</v>
      </c>
      <c r="C220" t="str">
        <f>'Input-inköpta varor o tjänster'!$J$11</f>
        <v>Inköpta produkter och tjänster - utökad beräkning</v>
      </c>
      <c r="D220" s="96" t="s">
        <v>258</v>
      </c>
      <c r="E220" s="96" t="s">
        <v>1319</v>
      </c>
      <c r="F220" s="97">
        <v>0</v>
      </c>
      <c r="G220" s="97">
        <v>0</v>
      </c>
      <c r="H220">
        <f>M220/'Konvertering SEK till EURO'!$C$8</f>
        <v>9.6553890564542756E-3</v>
      </c>
      <c r="I220" s="96" t="s">
        <v>1538</v>
      </c>
      <c r="J220" s="108" t="s">
        <v>1785</v>
      </c>
      <c r="K220"/>
      <c r="M220">
        <v>0.12841667445084187</v>
      </c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82" customFormat="1" ht="30" customHeight="1">
      <c r="A221" t="str">
        <f t="shared" si="3"/>
        <v>InköpAvVarorInköpta produkter och tjänster - utökad beräkning6.3.1 Underhåll hissar och rulltrappor</v>
      </c>
      <c r="B221" t="s">
        <v>12</v>
      </c>
      <c r="C221" t="str">
        <f>'Input-inköpta varor o tjänster'!$J$11</f>
        <v>Inköpta produkter och tjänster - utökad beräkning</v>
      </c>
      <c r="D221" s="96" t="s">
        <v>259</v>
      </c>
      <c r="E221" s="96" t="s">
        <v>1319</v>
      </c>
      <c r="F221" s="97">
        <v>0</v>
      </c>
      <c r="G221" s="97">
        <v>0</v>
      </c>
      <c r="H221">
        <f>M221/'Konvertering SEK till EURO'!$C$8</f>
        <v>6.7858360793684736E-3</v>
      </c>
      <c r="I221" s="96" t="s">
        <v>1539</v>
      </c>
      <c r="J221" s="108" t="s">
        <v>1785</v>
      </c>
      <c r="K221"/>
      <c r="M221">
        <v>9.0251619855600707E-2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82" customFormat="1" ht="30" customHeight="1">
      <c r="A222" t="str">
        <f t="shared" si="3"/>
        <v>InköpAvVarorInköpta produkter och tjänster - utökad beräkning6.3.99 Övrig byggservice och underhållstjänster</v>
      </c>
      <c r="B222" t="s">
        <v>12</v>
      </c>
      <c r="C222" t="str">
        <f>'Input-inköpta varor o tjänster'!$J$11</f>
        <v>Inköpta produkter och tjänster - utökad beräkning</v>
      </c>
      <c r="D222" s="96" t="s">
        <v>260</v>
      </c>
      <c r="E222" s="96" t="s">
        <v>1319</v>
      </c>
      <c r="F222" s="97">
        <v>0</v>
      </c>
      <c r="G222" s="97">
        <v>0</v>
      </c>
      <c r="H222">
        <f>M222/'Konvertering SEK till EURO'!$C$8</f>
        <v>1.2524942033540076E-2</v>
      </c>
      <c r="I222" s="96" t="s">
        <v>1540</v>
      </c>
      <c r="J222" s="108" t="s">
        <v>1785</v>
      </c>
      <c r="K222"/>
      <c r="M222">
        <v>0.16658172904608301</v>
      </c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82" customFormat="1" ht="30" customHeight="1">
      <c r="A223" t="str">
        <f t="shared" si="3"/>
        <v>InköpAvVarorInköpta produkter och tjänster - utökad beräkning6.4 Flyttjänster</v>
      </c>
      <c r="B223" t="s">
        <v>12</v>
      </c>
      <c r="C223" t="str">
        <f>'Input-inköpta varor o tjänster'!$J$11</f>
        <v>Inköpta produkter och tjänster - utökad beräkning</v>
      </c>
      <c r="D223" s="96" t="s">
        <v>261</v>
      </c>
      <c r="E223" s="96" t="s">
        <v>1319</v>
      </c>
      <c r="F223" s="97">
        <v>0</v>
      </c>
      <c r="G223" s="97">
        <v>0</v>
      </c>
      <c r="H223">
        <f>M223/'Konvertering SEK till EURO'!$C$8</f>
        <v>1.0161361378764661E-2</v>
      </c>
      <c r="I223" s="96" t="s">
        <v>1541</v>
      </c>
      <c r="J223" s="108" t="s">
        <v>1785</v>
      </c>
      <c r="K223"/>
      <c r="M223">
        <v>0.13514610633756999</v>
      </c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82" customFormat="1" ht="30" customHeight="1">
      <c r="A224" t="str">
        <f t="shared" si="3"/>
        <v>InköpAvVarorInköpta produkter och tjänster - utökad beräkning6.5 Tvätt och textilier</v>
      </c>
      <c r="B224" t="s">
        <v>12</v>
      </c>
      <c r="C224" t="str">
        <f>'Input-inköpta varor o tjänster'!$J$11</f>
        <v>Inköpta produkter och tjänster - utökad beräkning</v>
      </c>
      <c r="D224" s="96" t="s">
        <v>262</v>
      </c>
      <c r="E224" s="96" t="s">
        <v>1319</v>
      </c>
      <c r="F224" s="97">
        <v>0</v>
      </c>
      <c r="G224" s="97">
        <v>0</v>
      </c>
      <c r="H224">
        <f>M224/'Konvertering SEK till EURO'!$C$8</f>
        <v>2.5914934436073404E-2</v>
      </c>
      <c r="I224" s="96" t="s">
        <v>1542</v>
      </c>
      <c r="J224" s="108" t="s">
        <v>1785</v>
      </c>
      <c r="K224"/>
      <c r="M224">
        <v>0.34466862799977627</v>
      </c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82" customFormat="1" ht="30" customHeight="1">
      <c r="A225" t="str">
        <f t="shared" si="3"/>
        <v>InköpAvVarorInköpta produkter och tjänster - utökad beräkning6.5.1 Tvättjänster</v>
      </c>
      <c r="B225" t="s">
        <v>12</v>
      </c>
      <c r="C225" t="str">
        <f>'Input-inköpta varor o tjänster'!$J$11</f>
        <v>Inköpta produkter och tjänster - utökad beräkning</v>
      </c>
      <c r="D225" s="96" t="s">
        <v>263</v>
      </c>
      <c r="E225" s="96" t="s">
        <v>1319</v>
      </c>
      <c r="F225" s="97">
        <v>0</v>
      </c>
      <c r="G225" s="97">
        <v>0</v>
      </c>
      <c r="H225">
        <f>M225/'Konvertering SEK till EURO'!$C$8</f>
        <v>8.2075202558427821E-3</v>
      </c>
      <c r="I225" s="96" t="s">
        <v>1543</v>
      </c>
      <c r="J225" s="108" t="s">
        <v>1785</v>
      </c>
      <c r="K225"/>
      <c r="M225">
        <v>0.109160019402709</v>
      </c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82" customFormat="1" ht="30" customHeight="1">
      <c r="A226" t="str">
        <f t="shared" si="3"/>
        <v>InköpAvVarorInköpta produkter och tjänster - utökad beräkning6.5.2 Textilier</v>
      </c>
      <c r="B226" t="s">
        <v>12</v>
      </c>
      <c r="C226" t="str">
        <f>'Input-inköpta varor o tjänster'!$J$11</f>
        <v>Inköpta produkter och tjänster - utökad beräkning</v>
      </c>
      <c r="D226" s="96" t="s">
        <v>264</v>
      </c>
      <c r="E226" s="96" t="s">
        <v>1319</v>
      </c>
      <c r="F226" s="97">
        <v>0</v>
      </c>
      <c r="G226" s="97">
        <v>0</v>
      </c>
      <c r="H226">
        <f>M226/'Konvertering SEK till EURO'!$C$8</f>
        <v>2.0791195708571051E-2</v>
      </c>
      <c r="I226" s="96" t="s">
        <v>1544</v>
      </c>
      <c r="J226" s="108" t="s">
        <v>1785</v>
      </c>
      <c r="K226"/>
      <c r="M226">
        <v>0.27652290292399501</v>
      </c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82" customFormat="1" ht="30" customHeight="1">
      <c r="A227" t="str">
        <f t="shared" si="3"/>
        <v>InköpAvVarorInköpta produkter och tjänster - utökad beräkning6.6 Livsmedel och tillhörande tjänster</v>
      </c>
      <c r="B227" t="s">
        <v>12</v>
      </c>
      <c r="C227" t="str">
        <f>'Input-inköpta varor o tjänster'!$J$11</f>
        <v>Inköpta produkter och tjänster - utökad beräkning</v>
      </c>
      <c r="D227" s="96" t="s">
        <v>265</v>
      </c>
      <c r="E227" s="96" t="s">
        <v>1319</v>
      </c>
      <c r="F227" s="97">
        <v>0</v>
      </c>
      <c r="G227" s="97">
        <v>0</v>
      </c>
      <c r="H227">
        <f>M227/'Konvertering SEK till EURO'!$C$8</f>
        <v>2.9498935658251429E-2</v>
      </c>
      <c r="I227" s="96" t="s">
        <v>1545</v>
      </c>
      <c r="J227" s="108" t="s">
        <v>1785</v>
      </c>
      <c r="K227"/>
      <c r="M227">
        <v>0.39233584425474405</v>
      </c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82" customFormat="1" ht="30" customHeight="1">
      <c r="A228" t="str">
        <f t="shared" ref="A228:A291" si="4">CONCATENATE(B228,C228,D228)</f>
        <v>InköpAvVarorInköpta produkter och tjänster - utökad beräkning6.6.1 Catering och fika</v>
      </c>
      <c r="B228" t="s">
        <v>12</v>
      </c>
      <c r="C228" t="str">
        <f>'Input-inköpta varor o tjänster'!$J$11</f>
        <v>Inköpta produkter och tjänster - utökad beräkning</v>
      </c>
      <c r="D228" s="96" t="s">
        <v>266</v>
      </c>
      <c r="E228" s="96" t="s">
        <v>1319</v>
      </c>
      <c r="F228" s="97">
        <v>0</v>
      </c>
      <c r="G228" s="97">
        <v>0</v>
      </c>
      <c r="H228">
        <f>M228/'Konvertering SEK till EURO'!$C$8</f>
        <v>4.4567840389994735E-2</v>
      </c>
      <c r="I228" s="96" t="s">
        <v>1546</v>
      </c>
      <c r="J228" s="108" t="s">
        <v>1785</v>
      </c>
      <c r="K228"/>
      <c r="M228">
        <v>0.59275227718693002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82" customFormat="1" ht="30" customHeight="1">
      <c r="A229" t="str">
        <f t="shared" si="4"/>
        <v>InköpAvVarorInköpta produkter och tjänster - utökad beräkning6.6.2 Livsmedel</v>
      </c>
      <c r="B229" t="s">
        <v>12</v>
      </c>
      <c r="C229" t="str">
        <f>'Input-inköpta varor o tjänster'!$J$11</f>
        <v>Inköpta produkter och tjänster - utökad beräkning</v>
      </c>
      <c r="D229" s="96" t="s">
        <v>267</v>
      </c>
      <c r="E229" s="96" t="s">
        <v>1319</v>
      </c>
      <c r="F229" s="97">
        <v>0</v>
      </c>
      <c r="G229" s="97">
        <v>0</v>
      </c>
      <c r="H229">
        <f>M229/'Konvertering SEK till EURO'!$C$8</f>
        <v>1.9452999170422553E-2</v>
      </c>
      <c r="I229" s="96" t="s">
        <v>1547</v>
      </c>
      <c r="J229" s="108" t="s">
        <v>1785</v>
      </c>
      <c r="K229"/>
      <c r="M229">
        <v>0.25872488896661999</v>
      </c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82" customFormat="1" ht="30" customHeight="1">
      <c r="A230" t="str">
        <f t="shared" si="4"/>
        <v>InköpAvVarorInköpta produkter och tjänster - utökad beräkning6.6.3 Patientmåltider</v>
      </c>
      <c r="B230" t="s">
        <v>12</v>
      </c>
      <c r="C230" t="str">
        <f>'Input-inköpta varor o tjänster'!$J$11</f>
        <v>Inköpta produkter och tjänster - utökad beräkning</v>
      </c>
      <c r="D230" s="96" t="s">
        <v>268</v>
      </c>
      <c r="E230" s="96" t="s">
        <v>1319</v>
      </c>
      <c r="F230" s="97">
        <v>0</v>
      </c>
      <c r="G230" s="97">
        <v>0</v>
      </c>
      <c r="H230">
        <f>M230/'Konvertering SEK till EURO'!$C$8</f>
        <v>1.9452999170422553E-2</v>
      </c>
      <c r="I230" s="96" t="s">
        <v>1548</v>
      </c>
      <c r="J230" s="108" t="s">
        <v>1785</v>
      </c>
      <c r="K230"/>
      <c r="M230">
        <v>0.25872488896661999</v>
      </c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82" customFormat="1" ht="30" customHeight="1">
      <c r="A231" t="str">
        <f t="shared" si="4"/>
        <v>InköpAvVarorInköpta produkter och tjänster - utökad beräkning6.6.4 Restaurangdrift</v>
      </c>
      <c r="B231" t="s">
        <v>12</v>
      </c>
      <c r="C231" t="str">
        <f>'Input-inköpta varor o tjänster'!$J$11</f>
        <v>Inköpta produkter och tjänster - utökad beräkning</v>
      </c>
      <c r="D231" s="96" t="s">
        <v>269</v>
      </c>
      <c r="E231" s="96" t="s">
        <v>1319</v>
      </c>
      <c r="F231" s="97">
        <v>0</v>
      </c>
      <c r="G231" s="97">
        <v>0</v>
      </c>
      <c r="H231">
        <f>M231/'Konvertering SEK till EURO'!$C$8</f>
        <v>4.4567840389994735E-2</v>
      </c>
      <c r="I231" s="96" t="s">
        <v>1549</v>
      </c>
      <c r="J231" s="108" t="s">
        <v>1785</v>
      </c>
      <c r="K231"/>
      <c r="M231">
        <v>0.59275227718693002</v>
      </c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82" customFormat="1" ht="30" customHeight="1">
      <c r="A232" t="str">
        <f t="shared" si="4"/>
        <v>InköpAvVarorInköpta produkter och tjänster - utökad beräkning6.6.5 Kaffe- och vendingmaskiner</v>
      </c>
      <c r="B232" t="s">
        <v>12</v>
      </c>
      <c r="C232" t="str">
        <f>'Input-inköpta varor o tjänster'!$J$11</f>
        <v>Inköpta produkter och tjänster - utökad beräkning</v>
      </c>
      <c r="D232" s="96" t="s">
        <v>270</v>
      </c>
      <c r="E232" s="96" t="s">
        <v>1319</v>
      </c>
      <c r="F232" s="97">
        <v>0</v>
      </c>
      <c r="G232" s="97">
        <v>0</v>
      </c>
      <c r="H232">
        <f>M232/'Konvertering SEK till EURO'!$C$8</f>
        <v>1.9452999170422553E-2</v>
      </c>
      <c r="I232" s="96" t="s">
        <v>1550</v>
      </c>
      <c r="J232" s="108" t="s">
        <v>1785</v>
      </c>
      <c r="K232"/>
      <c r="M232">
        <v>0.25872488896661999</v>
      </c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82" customFormat="1" ht="30" customHeight="1">
      <c r="A233" t="str">
        <f t="shared" si="4"/>
        <v>InköpAvVarorInköpta produkter och tjänster - utökad beräkning6.7 Lokalvård</v>
      </c>
      <c r="B233" t="s">
        <v>12</v>
      </c>
      <c r="C233" t="str">
        <f>'Input-inköpta varor o tjänster'!$J$11</f>
        <v>Inköpta produkter och tjänster - utökad beräkning</v>
      </c>
      <c r="D233" s="96" t="s">
        <v>271</v>
      </c>
      <c r="E233" s="96" t="s">
        <v>1319</v>
      </c>
      <c r="F233" s="97">
        <v>0</v>
      </c>
      <c r="G233" s="97">
        <v>0</v>
      </c>
      <c r="H233">
        <f>M233/'Konvertering SEK till EURO'!$C$8</f>
        <v>2.9197039434853606E-2</v>
      </c>
      <c r="I233" s="96" t="s">
        <v>1551</v>
      </c>
      <c r="J233" s="108" t="s">
        <v>1785</v>
      </c>
      <c r="K233"/>
      <c r="M233">
        <v>0.38832062448355298</v>
      </c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82" customFormat="1" ht="30" customHeight="1">
      <c r="A234" t="str">
        <f t="shared" si="4"/>
        <v>InköpAvVarorInköpta produkter och tjänster - utökad beräkning6.7.1 Städtjänster</v>
      </c>
      <c r="B234" t="s">
        <v>12</v>
      </c>
      <c r="C234" t="str">
        <f>'Input-inköpta varor o tjänster'!$J$11</f>
        <v>Inköpta produkter och tjänster - utökad beräkning</v>
      </c>
      <c r="D234" s="96" t="s">
        <v>272</v>
      </c>
      <c r="E234" s="96" t="s">
        <v>1319</v>
      </c>
      <c r="F234" s="97">
        <v>0</v>
      </c>
      <c r="G234" s="97">
        <v>0</v>
      </c>
      <c r="H234">
        <f>M234/'Konvertering SEK till EURO'!$C$8</f>
        <v>9.3900898218167664E-3</v>
      </c>
      <c r="I234" s="96" t="s">
        <v>1552</v>
      </c>
      <c r="J234" s="108" t="s">
        <v>1785</v>
      </c>
      <c r="K234"/>
      <c r="M234">
        <v>0.124888194630163</v>
      </c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82" customFormat="1" ht="30" customHeight="1">
      <c r="A235" t="str">
        <f t="shared" si="4"/>
        <v>InköpAvVarorInköpta produkter och tjänster - utökad beräkning6.7.2 Städmateriel</v>
      </c>
      <c r="B235" t="s">
        <v>12</v>
      </c>
      <c r="C235" t="str">
        <f>'Input-inköpta varor o tjänster'!$J$11</f>
        <v>Inköpta produkter och tjänster - utökad beräkning</v>
      </c>
      <c r="D235" s="96" t="s">
        <v>273</v>
      </c>
      <c r="E235" s="96" t="s">
        <v>1319</v>
      </c>
      <c r="F235" s="97">
        <v>0</v>
      </c>
      <c r="G235" s="97">
        <v>0</v>
      </c>
      <c r="H235">
        <f>M235/'Konvertering SEK till EURO'!$C$8</f>
        <v>4.9003989047890446E-2</v>
      </c>
      <c r="I235" s="96" t="s">
        <v>1553</v>
      </c>
      <c r="J235" s="108" t="s">
        <v>1785</v>
      </c>
      <c r="K235"/>
      <c r="M235">
        <v>0.65175305433694297</v>
      </c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82" customFormat="1" ht="30" customHeight="1">
      <c r="A236" t="str">
        <f t="shared" si="4"/>
        <v>InköpAvVarorInköpta produkter och tjänster - utökad beräkning6.8 Möbler</v>
      </c>
      <c r="B236" t="s">
        <v>12</v>
      </c>
      <c r="C236" t="str">
        <f>'Input-inköpta varor o tjänster'!$J$11</f>
        <v>Inköpta produkter och tjänster - utökad beräkning</v>
      </c>
      <c r="D236" s="96" t="s">
        <v>274</v>
      </c>
      <c r="E236" s="96" t="s">
        <v>1319</v>
      </c>
      <c r="F236" s="97">
        <v>0</v>
      </c>
      <c r="G236" s="97">
        <v>0</v>
      </c>
      <c r="H236">
        <f>M236/'Konvertering SEK till EURO'!$C$8</f>
        <v>2.5132165802349244E-2</v>
      </c>
      <c r="I236" s="96" t="s">
        <v>1554</v>
      </c>
      <c r="J236" s="108" t="s">
        <v>1785</v>
      </c>
      <c r="K236"/>
      <c r="M236">
        <v>0.33425780517124498</v>
      </c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82" customFormat="1" ht="30" customHeight="1">
      <c r="A237" t="str">
        <f t="shared" si="4"/>
        <v>InköpAvVarorInköpta produkter och tjänster - utökad beräkning6.8.1 Möbler kontor</v>
      </c>
      <c r="B237" t="s">
        <v>12</v>
      </c>
      <c r="C237" t="str">
        <f>'Input-inköpta varor o tjänster'!$J$11</f>
        <v>Inköpta produkter och tjänster - utökad beräkning</v>
      </c>
      <c r="D237" s="96" t="s">
        <v>275</v>
      </c>
      <c r="E237" s="96" t="s">
        <v>1319</v>
      </c>
      <c r="F237" s="97">
        <v>0</v>
      </c>
      <c r="G237" s="97">
        <v>0</v>
      </c>
      <c r="H237">
        <f>M237/'Konvertering SEK till EURO'!$C$8</f>
        <v>2.5132165802349244E-2</v>
      </c>
      <c r="I237" s="96" t="s">
        <v>1555</v>
      </c>
      <c r="J237" s="108" t="s">
        <v>1785</v>
      </c>
      <c r="K237"/>
      <c r="M237">
        <v>0.33425780517124498</v>
      </c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82" customFormat="1" ht="30" customHeight="1">
      <c r="A238" t="str">
        <f t="shared" si="4"/>
        <v>InköpAvVarorInköpta produkter och tjänster - utökad beräkning6.8.2 Möbler offentlig miljö</v>
      </c>
      <c r="B238" t="s">
        <v>12</v>
      </c>
      <c r="C238" t="str">
        <f>'Input-inköpta varor o tjänster'!$J$11</f>
        <v>Inköpta produkter och tjänster - utökad beräkning</v>
      </c>
      <c r="D238" s="96" t="s">
        <v>276</v>
      </c>
      <c r="E238" s="96" t="s">
        <v>1319</v>
      </c>
      <c r="F238" s="97">
        <v>0</v>
      </c>
      <c r="G238" s="97">
        <v>0</v>
      </c>
      <c r="H238">
        <f>M238/'Konvertering SEK till EURO'!$C$8</f>
        <v>2.5132165802349244E-2</v>
      </c>
      <c r="I238" s="96" t="s">
        <v>1556</v>
      </c>
      <c r="J238" s="108" t="s">
        <v>1785</v>
      </c>
      <c r="K238"/>
      <c r="M238">
        <v>0.33425780517124498</v>
      </c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82" customFormat="1" ht="30" customHeight="1">
      <c r="A239" t="str">
        <f t="shared" si="4"/>
        <v>InköpAvVarorInköpta produkter och tjänster - utökad beräkning6.9 Outsourcing Facility Management</v>
      </c>
      <c r="B239" t="s">
        <v>12</v>
      </c>
      <c r="C239" t="str">
        <f>'Input-inköpta varor o tjänster'!$J$11</f>
        <v>Inköpta produkter och tjänster - utökad beräkning</v>
      </c>
      <c r="D239" s="96" t="s">
        <v>277</v>
      </c>
      <c r="E239" s="96" t="s">
        <v>1319</v>
      </c>
      <c r="F239" s="97">
        <v>0</v>
      </c>
      <c r="G239" s="97">
        <v>0</v>
      </c>
      <c r="H239">
        <f>M239/'Konvertering SEK till EURO'!$C$8</f>
        <v>6.7858360793684736E-3</v>
      </c>
      <c r="I239" s="96" t="s">
        <v>1557</v>
      </c>
      <c r="J239" s="108" t="s">
        <v>1785</v>
      </c>
      <c r="K239"/>
      <c r="M239">
        <v>9.0251619855600707E-2</v>
      </c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82" customFormat="1" ht="30" customHeight="1">
      <c r="A240" t="str">
        <f t="shared" si="4"/>
        <v>InköpAvVarorInköpta produkter och tjänster - utökad beräkning6.10 Post</v>
      </c>
      <c r="B240" t="s">
        <v>12</v>
      </c>
      <c r="C240" t="str">
        <f>'Input-inköpta varor o tjänster'!$J$11</f>
        <v>Inköpta produkter och tjänster - utökad beräkning</v>
      </c>
      <c r="D240" s="96" t="s">
        <v>278</v>
      </c>
      <c r="E240" s="96" t="s">
        <v>1319</v>
      </c>
      <c r="F240" s="97">
        <v>0</v>
      </c>
      <c r="G240" s="97">
        <v>0</v>
      </c>
      <c r="H240">
        <f>M240/'Konvertering SEK till EURO'!$C$8</f>
        <v>1.0755543460368871E-2</v>
      </c>
      <c r="I240" s="96" t="s">
        <v>1558</v>
      </c>
      <c r="J240" s="108" t="s">
        <v>1785</v>
      </c>
      <c r="K240"/>
      <c r="M240">
        <v>0.143048728022906</v>
      </c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82" customFormat="1" ht="30" customHeight="1">
      <c r="A241" t="str">
        <f t="shared" si="4"/>
        <v>InköpAvVarorInköpta produkter och tjänster - utökad beräkning6.10.1 Porto</v>
      </c>
      <c r="B241" t="s">
        <v>12</v>
      </c>
      <c r="C241" t="str">
        <f>'Input-inköpta varor o tjänster'!$J$11</f>
        <v>Inköpta produkter och tjänster - utökad beräkning</v>
      </c>
      <c r="D241" s="96" t="s">
        <v>279</v>
      </c>
      <c r="E241" s="96" t="s">
        <v>1319</v>
      </c>
      <c r="F241" s="97">
        <v>0</v>
      </c>
      <c r="G241" s="97">
        <v>0</v>
      </c>
      <c r="H241">
        <f>M241/'Konvertering SEK till EURO'!$C$8</f>
        <v>3.935158338233353E-3</v>
      </c>
      <c r="I241" s="96" t="s">
        <v>1559</v>
      </c>
      <c r="J241" s="108" t="s">
        <v>1785</v>
      </c>
      <c r="K241"/>
      <c r="M241">
        <v>5.23376058985036E-2</v>
      </c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82" customFormat="1" ht="30" customHeight="1">
      <c r="A242" t="str">
        <f t="shared" si="4"/>
        <v>InköpAvVarorInköpta produkter och tjänster - utökad beräkning6.10.2 Posthantering</v>
      </c>
      <c r="B242" t="s">
        <v>12</v>
      </c>
      <c r="C242" t="str">
        <f>'Input-inköpta varor o tjänster'!$J$11</f>
        <v>Inköpta produkter och tjänster - utökad beräkning</v>
      </c>
      <c r="D242" s="96" t="s">
        <v>280</v>
      </c>
      <c r="E242" s="96" t="s">
        <v>1319</v>
      </c>
      <c r="F242" s="97">
        <v>0</v>
      </c>
      <c r="G242" s="97">
        <v>0</v>
      </c>
      <c r="H242">
        <f>M242/'Konvertering SEK till EURO'!$C$8</f>
        <v>1.0755543460368871E-2</v>
      </c>
      <c r="I242" s="96" t="s">
        <v>1560</v>
      </c>
      <c r="J242" s="108" t="s">
        <v>1785</v>
      </c>
      <c r="K242"/>
      <c r="M242">
        <v>0.143048728022906</v>
      </c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82" customFormat="1" ht="30" customHeight="1">
      <c r="A243" t="str">
        <f t="shared" si="4"/>
        <v>InköpAvVarorInköpta produkter och tjänster - utökad beräkning6.11 Markskötsel</v>
      </c>
      <c r="B243" t="s">
        <v>12</v>
      </c>
      <c r="C243" t="str">
        <f>'Input-inköpta varor o tjänster'!$J$11</f>
        <v>Inköpta produkter och tjänster - utökad beräkning</v>
      </c>
      <c r="D243" s="96" t="s">
        <v>281</v>
      </c>
      <c r="E243" s="96" t="s">
        <v>1319</v>
      </c>
      <c r="F243" s="97">
        <v>0</v>
      </c>
      <c r="G243" s="97">
        <v>0</v>
      </c>
      <c r="H243">
        <f>M243/'Konvertering SEK till EURO'!$C$8</f>
        <v>9.1393289416878184E-3</v>
      </c>
      <c r="I243" s="96" t="s">
        <v>1561</v>
      </c>
      <c r="J243" s="108" t="s">
        <v>1785</v>
      </c>
      <c r="K243"/>
      <c r="M243">
        <v>0.121553074924448</v>
      </c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82" customFormat="1" ht="30" customHeight="1">
      <c r="A244" t="str">
        <f t="shared" si="4"/>
        <v>InköpAvVarorInköpta produkter och tjänster - utökad beräkning6.11.1 Snöröjning</v>
      </c>
      <c r="B244" t="s">
        <v>12</v>
      </c>
      <c r="C244" t="str">
        <f>'Input-inköpta varor o tjänster'!$J$11</f>
        <v>Inköpta produkter och tjänster - utökad beräkning</v>
      </c>
      <c r="D244" s="96" t="s">
        <v>282</v>
      </c>
      <c r="E244" s="96" t="s">
        <v>1319</v>
      </c>
      <c r="F244" s="97">
        <v>0</v>
      </c>
      <c r="G244" s="97">
        <v>0</v>
      </c>
      <c r="H244">
        <f>M244/'Konvertering SEK till EURO'!$C$8</f>
        <v>9.7525484039339104E-3</v>
      </c>
      <c r="I244" s="96" t="s">
        <v>1562</v>
      </c>
      <c r="J244" s="108" t="s">
        <v>1785</v>
      </c>
      <c r="K244"/>
      <c r="M244">
        <v>0.129708893772321</v>
      </c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82" customFormat="1" ht="30" customHeight="1">
      <c r="A245" t="str">
        <f t="shared" si="4"/>
        <v>InköpAvVarorInköpta produkter och tjänster - utökad beräkning6.11.2 Trädgårdsskötsel</v>
      </c>
      <c r="B245" t="s">
        <v>12</v>
      </c>
      <c r="C245" t="str">
        <f>'Input-inköpta varor o tjänster'!$J$11</f>
        <v>Inköpta produkter och tjänster - utökad beräkning</v>
      </c>
      <c r="D245" s="96" t="s">
        <v>283</v>
      </c>
      <c r="E245" s="96" t="s">
        <v>1319</v>
      </c>
      <c r="F245" s="97">
        <v>0</v>
      </c>
      <c r="G245" s="97">
        <v>0</v>
      </c>
      <c r="H245">
        <f>M245/'Konvertering SEK till EURO'!$C$8</f>
        <v>8.5261094794417281E-3</v>
      </c>
      <c r="I245" s="96" t="s">
        <v>1563</v>
      </c>
      <c r="J245" s="108" t="s">
        <v>1785</v>
      </c>
      <c r="K245"/>
      <c r="M245">
        <v>0.113397256076575</v>
      </c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82" customFormat="1" ht="30" customHeight="1">
      <c r="A246" t="str">
        <f t="shared" si="4"/>
        <v>InköpAvVarorInköpta produkter och tjänster - utökad beräkning6.12 Övrigt Facility Management</v>
      </c>
      <c r="B246" t="s">
        <v>12</v>
      </c>
      <c r="C246" t="str">
        <f>'Input-inköpta varor o tjänster'!$J$11</f>
        <v>Inköpta produkter och tjänster - utökad beräkning</v>
      </c>
      <c r="D246" s="96" t="s">
        <v>284</v>
      </c>
      <c r="E246" s="96" t="s">
        <v>1319</v>
      </c>
      <c r="F246" s="97">
        <v>0</v>
      </c>
      <c r="G246" s="97">
        <v>0</v>
      </c>
      <c r="H246">
        <f>M246/'Konvertering SEK till EURO'!$C$8</f>
        <v>6.7858360793684736E-3</v>
      </c>
      <c r="I246" s="96" t="s">
        <v>1564</v>
      </c>
      <c r="J246" s="108" t="s">
        <v>1785</v>
      </c>
      <c r="K246"/>
      <c r="M246">
        <v>9.0251619855600707E-2</v>
      </c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82" customFormat="1" ht="30" customHeight="1">
      <c r="A247" t="str">
        <f t="shared" si="4"/>
        <v>InköpAvVarorInköpta produkter och tjänster - utökad beräkning7 Vårdrelaterad utrustning och förbrukningsvaror</v>
      </c>
      <c r="B247" t="s">
        <v>12</v>
      </c>
      <c r="C247" t="str">
        <f>'Input-inköpta varor o tjänster'!$J$11</f>
        <v>Inköpta produkter och tjänster - utökad beräkning</v>
      </c>
      <c r="D247" s="96" t="s">
        <v>8</v>
      </c>
      <c r="E247" s="96" t="s">
        <v>1319</v>
      </c>
      <c r="F247" s="97">
        <v>0</v>
      </c>
      <c r="G247" s="97">
        <v>0</v>
      </c>
      <c r="H247">
        <f>M247/'Konvertering SEK till EURO'!$C$8</f>
        <v>5.1577123309972127E-2</v>
      </c>
      <c r="I247" s="96" t="s">
        <v>1565</v>
      </c>
      <c r="J247" s="108" t="s">
        <v>1785</v>
      </c>
      <c r="K247"/>
      <c r="M247">
        <v>0.68597574002262929</v>
      </c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82" customFormat="1" ht="30" customHeight="1">
      <c r="A248" t="str">
        <f t="shared" si="4"/>
        <v>InköpAvVarorInköpta produkter och tjänster - utökad beräkning7.1 Hjälpmedel</v>
      </c>
      <c r="B248" t="s">
        <v>12</v>
      </c>
      <c r="C248" t="str">
        <f>'Input-inköpta varor o tjänster'!$J$11</f>
        <v>Inköpta produkter och tjänster - utökad beräkning</v>
      </c>
      <c r="D248" s="96" t="s">
        <v>285</v>
      </c>
      <c r="E248" s="96" t="s">
        <v>1319</v>
      </c>
      <c r="F248" s="97">
        <v>0</v>
      </c>
      <c r="G248" s="97">
        <v>0</v>
      </c>
      <c r="H248">
        <f>M248/'Konvertering SEK till EURO'!$C$8</f>
        <v>6.0168814282581078E-2</v>
      </c>
      <c r="I248" s="96" t="s">
        <v>1566</v>
      </c>
      <c r="J248" s="108" t="s">
        <v>1785</v>
      </c>
      <c r="K248"/>
      <c r="M248">
        <v>0.80024522995832836</v>
      </c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82" customFormat="1" ht="30" customHeight="1">
      <c r="A249" t="str">
        <f t="shared" si="4"/>
        <v>InköpAvVarorInköpta produkter och tjänster - utökad beräkning7.1.1 Gåhjälpmedel</v>
      </c>
      <c r="B249" t="s">
        <v>12</v>
      </c>
      <c r="C249" t="str">
        <f>'Input-inköpta varor o tjänster'!$J$11</f>
        <v>Inköpta produkter och tjänster - utökad beräkning</v>
      </c>
      <c r="D249" s="96" t="s">
        <v>286</v>
      </c>
      <c r="E249" s="96" t="s">
        <v>1319</v>
      </c>
      <c r="F249" s="97">
        <v>0</v>
      </c>
      <c r="G249" s="97">
        <v>0</v>
      </c>
      <c r="H249">
        <f>M249/'Konvertering SEK till EURO'!$C$8</f>
        <v>5.9087117735780223E-2</v>
      </c>
      <c r="I249" s="96" t="s">
        <v>1567</v>
      </c>
      <c r="J249" s="108" t="s">
        <v>1785</v>
      </c>
      <c r="K249"/>
      <c r="M249">
        <v>0.78585866588587705</v>
      </c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82" customFormat="1" ht="30" customHeight="1">
      <c r="A250" t="str">
        <f t="shared" si="4"/>
        <v>InköpAvVarorInköpta produkter och tjänster - utökad beräkning7.1.2 Hygienhjälpmedel</v>
      </c>
      <c r="B250" t="s">
        <v>12</v>
      </c>
      <c r="C250" t="str">
        <f>'Input-inköpta varor o tjänster'!$J$11</f>
        <v>Inköpta produkter och tjänster - utökad beräkning</v>
      </c>
      <c r="D250" s="96" t="s">
        <v>287</v>
      </c>
      <c r="E250" s="96" t="s">
        <v>1319</v>
      </c>
      <c r="F250" s="97">
        <v>0</v>
      </c>
      <c r="G250" s="97">
        <v>0</v>
      </c>
      <c r="H250">
        <f>M250/'Konvertering SEK till EURO'!$C$8</f>
        <v>6.3018543979274366E-2</v>
      </c>
      <c r="I250" s="96" t="s">
        <v>1568</v>
      </c>
      <c r="J250" s="108" t="s">
        <v>1785</v>
      </c>
      <c r="K250"/>
      <c r="M250">
        <v>0.83814663492434904</v>
      </c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82" customFormat="1" ht="30" customHeight="1">
      <c r="A251" t="str">
        <f t="shared" si="4"/>
        <v>InköpAvVarorInköpta produkter och tjänster - utökad beräkning7.1.3 Hörhjälpmedel</v>
      </c>
      <c r="B251" t="s">
        <v>12</v>
      </c>
      <c r="C251" t="str">
        <f>'Input-inköpta varor o tjänster'!$J$11</f>
        <v>Inköpta produkter och tjänster - utökad beräkning</v>
      </c>
      <c r="D251" s="96" t="s">
        <v>288</v>
      </c>
      <c r="E251" s="96" t="s">
        <v>1319</v>
      </c>
      <c r="F251" s="97">
        <v>0</v>
      </c>
      <c r="G251" s="97">
        <v>0</v>
      </c>
      <c r="H251">
        <f>M251/'Konvertering SEK till EURO'!$C$8</f>
        <v>2.9462008468872706E-2</v>
      </c>
      <c r="I251" s="96" t="s">
        <v>1569</v>
      </c>
      <c r="J251" s="108" t="s">
        <v>1785</v>
      </c>
      <c r="K251"/>
      <c r="M251">
        <v>0.39184471263600701</v>
      </c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82" customFormat="1" ht="30" customHeight="1">
      <c r="A252" t="str">
        <f t="shared" si="4"/>
        <v>InköpAvVarorInköpta produkter och tjänster - utökad beräkning7.1.4 Kommunikationshjälpmedel</v>
      </c>
      <c r="B252" t="s">
        <v>12</v>
      </c>
      <c r="C252" t="str">
        <f>'Input-inköpta varor o tjänster'!$J$11</f>
        <v>Inköpta produkter och tjänster - utökad beräkning</v>
      </c>
      <c r="D252" s="96" t="s">
        <v>289</v>
      </c>
      <c r="E252" s="96" t="s">
        <v>1319</v>
      </c>
      <c r="F252" s="97">
        <v>0</v>
      </c>
      <c r="G252" s="97">
        <v>0</v>
      </c>
      <c r="H252">
        <f>M252/'Konvertering SEK till EURO'!$C$8</f>
        <v>5.2061762925797367E-2</v>
      </c>
      <c r="I252" s="96" t="s">
        <v>1570</v>
      </c>
      <c r="J252" s="108" t="s">
        <v>1785</v>
      </c>
      <c r="K252"/>
      <c r="M252">
        <v>0.69242144691310503</v>
      </c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82" customFormat="1" ht="30" customHeight="1">
      <c r="A253" t="str">
        <f t="shared" si="4"/>
        <v>InköpAvVarorInköpta produkter och tjänster - utökad beräkning7.1.5 Lyfthjälpmedel</v>
      </c>
      <c r="B253" t="s">
        <v>12</v>
      </c>
      <c r="C253" t="str">
        <f>'Input-inköpta varor o tjänster'!$J$11</f>
        <v>Inköpta produkter och tjänster - utökad beräkning</v>
      </c>
      <c r="D253" s="96" t="s">
        <v>290</v>
      </c>
      <c r="E253" s="96" t="s">
        <v>1319</v>
      </c>
      <c r="F253" s="97">
        <v>0</v>
      </c>
      <c r="G253" s="97">
        <v>0</v>
      </c>
      <c r="H253">
        <f>M253/'Konvertering SEK till EURO'!$C$8</f>
        <v>4.9583624339332479E-2</v>
      </c>
      <c r="I253" s="96" t="s">
        <v>1571</v>
      </c>
      <c r="J253" s="108" t="s">
        <v>1785</v>
      </c>
      <c r="K253"/>
      <c r="M253">
        <v>0.65946220371312203</v>
      </c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82" customFormat="1" ht="30" customHeight="1">
      <c r="A254" t="str">
        <f t="shared" si="4"/>
        <v>InköpAvVarorInköpta produkter och tjänster - utökad beräkning7.1.6 Ortopedtekniska produkter</v>
      </c>
      <c r="B254" t="s">
        <v>12</v>
      </c>
      <c r="C254" t="str">
        <f>'Input-inköpta varor o tjänster'!$J$11</f>
        <v>Inköpta produkter och tjänster - utökad beräkning</v>
      </c>
      <c r="D254" s="96" t="s">
        <v>291</v>
      </c>
      <c r="E254" s="96" t="s">
        <v>1319</v>
      </c>
      <c r="F254" s="97">
        <v>0</v>
      </c>
      <c r="G254" s="97">
        <v>0</v>
      </c>
      <c r="H254">
        <f>M254/'Konvertering SEK till EURO'!$C$8</f>
        <v>3.6770681921185634E-2</v>
      </c>
      <c r="I254" s="96" t="s">
        <v>1572</v>
      </c>
      <c r="J254" s="108" t="s">
        <v>1785</v>
      </c>
      <c r="K254"/>
      <c r="M254">
        <v>0.489050069551769</v>
      </c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82" customFormat="1" ht="30" customHeight="1">
      <c r="A255" t="str">
        <f t="shared" si="4"/>
        <v>InköpAvVarorInköpta produkter och tjänster - utökad beräkning7.1.7 Peruker</v>
      </c>
      <c r="B255" t="s">
        <v>12</v>
      </c>
      <c r="C255" t="str">
        <f>'Input-inköpta varor o tjänster'!$J$11</f>
        <v>Inköpta produkter och tjänster - utökad beräkning</v>
      </c>
      <c r="D255" s="96" t="s">
        <v>292</v>
      </c>
      <c r="E255" s="96" t="s">
        <v>1319</v>
      </c>
      <c r="F255" s="97">
        <v>0</v>
      </c>
      <c r="G255" s="97">
        <v>0</v>
      </c>
      <c r="H255">
        <f>M255/'Konvertering SEK till EURO'!$C$8</f>
        <v>2.0791195708571051E-2</v>
      </c>
      <c r="I255" s="96" t="s">
        <v>1573</v>
      </c>
      <c r="J255" s="108" t="s">
        <v>1785</v>
      </c>
      <c r="K255"/>
      <c r="M255">
        <v>0.27652290292399501</v>
      </c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82" customFormat="1" ht="30" customHeight="1">
      <c r="A256" t="str">
        <f t="shared" si="4"/>
        <v>InköpAvVarorInköpta produkter och tjänster - utökad beräkning7.1.8 Rullstolar</v>
      </c>
      <c r="B256" t="s">
        <v>12</v>
      </c>
      <c r="C256" t="str">
        <f>'Input-inköpta varor o tjänster'!$J$11</f>
        <v>Inköpta produkter och tjänster - utökad beräkning</v>
      </c>
      <c r="D256" s="96" t="s">
        <v>293</v>
      </c>
      <c r="E256" s="96" t="s">
        <v>1319</v>
      </c>
      <c r="F256" s="97">
        <v>0</v>
      </c>
      <c r="G256" s="97">
        <v>0</v>
      </c>
      <c r="H256">
        <f>M256/'Konvertering SEK till EURO'!$C$8</f>
        <v>6.1483325105137439E-2</v>
      </c>
      <c r="I256" s="96" t="s">
        <v>1574</v>
      </c>
      <c r="J256" s="108" t="s">
        <v>1785</v>
      </c>
      <c r="K256"/>
      <c r="M256">
        <v>0.817728223898328</v>
      </c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82" customFormat="1" ht="30" customHeight="1">
      <c r="A257" t="str">
        <f t="shared" si="4"/>
        <v>InköpAvVarorInköpta produkter och tjänster - utökad beräkning7.1.9 Sitt- och ligghjälpmedel</v>
      </c>
      <c r="B257" t="s">
        <v>12</v>
      </c>
      <c r="C257" t="str">
        <f>'Input-inköpta varor o tjänster'!$J$11</f>
        <v>Inköpta produkter och tjänster - utökad beräkning</v>
      </c>
      <c r="D257" s="96" t="s">
        <v>294</v>
      </c>
      <c r="E257" s="96" t="s">
        <v>1319</v>
      </c>
      <c r="F257" s="97">
        <v>0</v>
      </c>
      <c r="G257" s="97">
        <v>0</v>
      </c>
      <c r="H257">
        <f>M257/'Konvertering SEK till EURO'!$C$8</f>
        <v>3.8535664735274207E-2</v>
      </c>
      <c r="I257" s="96" t="s">
        <v>1575</v>
      </c>
      <c r="J257" s="108" t="s">
        <v>1785</v>
      </c>
      <c r="K257"/>
      <c r="M257">
        <v>0.51252434097914701</v>
      </c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82" customFormat="1" ht="30" customHeight="1">
      <c r="A258" t="str">
        <f t="shared" si="4"/>
        <v>InköpAvVarorInköpta produkter och tjänster - utökad beräkning7.1.10 Synhjälpmedel</v>
      </c>
      <c r="B258" t="s">
        <v>12</v>
      </c>
      <c r="C258" t="str">
        <f>'Input-inköpta varor o tjänster'!$J$11</f>
        <v>Inköpta produkter och tjänster - utökad beräkning</v>
      </c>
      <c r="D258" s="96" t="s">
        <v>295</v>
      </c>
      <c r="E258" s="96" t="s">
        <v>1319</v>
      </c>
      <c r="F258" s="97">
        <v>0</v>
      </c>
      <c r="G258" s="97">
        <v>0</v>
      </c>
      <c r="H258">
        <f>M258/'Konvertering SEK till EURO'!$C$8</f>
        <v>5.5574440330788795E-2</v>
      </c>
      <c r="I258" s="96" t="s">
        <v>1576</v>
      </c>
      <c r="J258" s="108" t="s">
        <v>1785</v>
      </c>
      <c r="K258"/>
      <c r="M258">
        <v>0.73914005639949099</v>
      </c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82" customFormat="1" ht="30" customHeight="1">
      <c r="A259" t="str">
        <f t="shared" si="4"/>
        <v>InköpAvVarorInköpta produkter och tjänster - utökad beräkning7.1.11 Tränings- och behandlingshjälpmedel</v>
      </c>
      <c r="B259" t="s">
        <v>12</v>
      </c>
      <c r="C259" t="str">
        <f>'Input-inköpta varor o tjänster'!$J$11</f>
        <v>Inköpta produkter och tjänster - utökad beräkning</v>
      </c>
      <c r="D259" s="96" t="s">
        <v>296</v>
      </c>
      <c r="E259" s="96" t="s">
        <v>1319</v>
      </c>
      <c r="F259" s="97">
        <v>0</v>
      </c>
      <c r="G259" s="97">
        <v>0</v>
      </c>
      <c r="H259">
        <f>M259/'Konvertering SEK till EURO'!$C$8</f>
        <v>0.15799770369751878</v>
      </c>
      <c r="I259" s="96" t="s">
        <v>1577</v>
      </c>
      <c r="J259" s="108" t="s">
        <v>1785</v>
      </c>
      <c r="K259"/>
      <c r="M259">
        <v>2.101369459177</v>
      </c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82" customFormat="1" ht="30" customHeight="1">
      <c r="A260" t="str">
        <f t="shared" si="4"/>
        <v>InköpAvVarorInköpta produkter och tjänster - utökad beräkning7.1.99 Övriga hjälpmedel</v>
      </c>
      <c r="B260" t="s">
        <v>12</v>
      </c>
      <c r="C260" t="str">
        <f>'Input-inköpta varor o tjänster'!$J$11</f>
        <v>Inköpta produkter och tjänster - utökad beräkning</v>
      </c>
      <c r="D260" s="96" t="s">
        <v>297</v>
      </c>
      <c r="E260" s="96" t="s">
        <v>1319</v>
      </c>
      <c r="F260" s="97">
        <v>0</v>
      </c>
      <c r="G260" s="97">
        <v>0</v>
      </c>
      <c r="H260">
        <f>M260/'Konvertering SEK till EURO'!$C$8</f>
        <v>9.7659702443439855E-2</v>
      </c>
      <c r="I260" s="96" t="s">
        <v>1578</v>
      </c>
      <c r="J260" s="108" t="s">
        <v>1785</v>
      </c>
      <c r="K260"/>
      <c r="M260">
        <v>1.2988740424977501</v>
      </c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82" customFormat="1" ht="30" customHeight="1">
      <c r="A261" t="str">
        <f t="shared" si="4"/>
        <v>InköpAvVarorInköpta produkter och tjänster - utökad beräkning7.2 Medicinsk grundutrustning</v>
      </c>
      <c r="B261" t="s">
        <v>12</v>
      </c>
      <c r="C261" t="str">
        <f>'Input-inköpta varor o tjänster'!$J$11</f>
        <v>Inköpta produkter och tjänster - utökad beräkning</v>
      </c>
      <c r="D261" s="96" t="s">
        <v>298</v>
      </c>
      <c r="E261" s="96" t="s">
        <v>1319</v>
      </c>
      <c r="F261" s="97">
        <v>0</v>
      </c>
      <c r="G261" s="97">
        <v>0</v>
      </c>
      <c r="H261">
        <f>M261/'Konvertering SEK till EURO'!$C$8</f>
        <v>5.5875597125517616E-2</v>
      </c>
      <c r="I261" s="96" t="s">
        <v>1579</v>
      </c>
      <c r="J261" s="108" t="s">
        <v>1785</v>
      </c>
      <c r="K261"/>
      <c r="M261">
        <v>0.74314544176938435</v>
      </c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82" customFormat="1" ht="30" customHeight="1">
      <c r="A262" t="str">
        <f t="shared" si="4"/>
        <v>InköpAvVarorInköpta produkter och tjänster - utökad beräkning7.2.1 Akutpatientvagnar</v>
      </c>
      <c r="B262" t="s">
        <v>12</v>
      </c>
      <c r="C262" t="str">
        <f>'Input-inköpta varor o tjänster'!$J$11</f>
        <v>Inköpta produkter och tjänster - utökad beräkning</v>
      </c>
      <c r="D262" s="96" t="s">
        <v>299</v>
      </c>
      <c r="E262" s="96" t="s">
        <v>1319</v>
      </c>
      <c r="F262" s="97">
        <v>0</v>
      </c>
      <c r="G262" s="97">
        <v>0</v>
      </c>
      <c r="H262">
        <f>M262/'Konvertering SEK till EURO'!$C$8</f>
        <v>5.9087117735780223E-2</v>
      </c>
      <c r="I262" s="96" t="s">
        <v>1580</v>
      </c>
      <c r="J262" s="108" t="s">
        <v>1785</v>
      </c>
      <c r="K262"/>
      <c r="M262">
        <v>0.78585866588587705</v>
      </c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82" customFormat="1" ht="30" customHeight="1">
      <c r="A263" t="str">
        <f t="shared" si="4"/>
        <v>InköpAvVarorInköpta produkter och tjänster - utökad beräkning7.2.2 Övnings- och simuleringsutrustning</v>
      </c>
      <c r="B263" t="s">
        <v>12</v>
      </c>
      <c r="C263" t="str">
        <f>'Input-inköpta varor o tjänster'!$J$11</f>
        <v>Inköpta produkter och tjänster - utökad beräkning</v>
      </c>
      <c r="D263" s="96" t="s">
        <v>300</v>
      </c>
      <c r="E263" s="96" t="s">
        <v>1319</v>
      </c>
      <c r="F263" s="97">
        <v>0</v>
      </c>
      <c r="G263" s="97">
        <v>0</v>
      </c>
      <c r="H263">
        <f>M263/'Konvertering SEK till EURO'!$C$8</f>
        <v>5.4294702997065868E-2</v>
      </c>
      <c r="I263" s="96" t="s">
        <v>1581</v>
      </c>
      <c r="J263" s="108" t="s">
        <v>1785</v>
      </c>
      <c r="K263"/>
      <c r="M263">
        <v>0.72211954986097604</v>
      </c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82" customFormat="1" ht="30" customHeight="1">
      <c r="A264" t="str">
        <f t="shared" si="4"/>
        <v>InköpAvVarorInköpta produkter och tjänster - utökad beräkning7.2.3 Behandlingsstolar, bänkar och tillbehör</v>
      </c>
      <c r="B264" t="s">
        <v>12</v>
      </c>
      <c r="C264" t="str">
        <f>'Input-inköpta varor o tjänster'!$J$11</f>
        <v>Inköpta produkter och tjänster - utökad beräkning</v>
      </c>
      <c r="D264" s="96" t="s">
        <v>301</v>
      </c>
      <c r="E264" s="96" t="s">
        <v>1319</v>
      </c>
      <c r="F264" s="97">
        <v>0</v>
      </c>
      <c r="G264" s="97">
        <v>0</v>
      </c>
      <c r="H264">
        <f>M264/'Konvertering SEK till EURO'!$C$8</f>
        <v>4.4075354890811803E-2</v>
      </c>
      <c r="I264" s="96" t="s">
        <v>1582</v>
      </c>
      <c r="J264" s="108" t="s">
        <v>1785</v>
      </c>
      <c r="K264"/>
      <c r="M264">
        <v>0.58620222004779698</v>
      </c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82" customFormat="1" ht="30" customHeight="1">
      <c r="A265" t="str">
        <f t="shared" si="4"/>
        <v>InköpAvVarorInköpta produkter och tjänster - utökad beräkning7.2.4 Infusionsställ</v>
      </c>
      <c r="B265" t="s">
        <v>12</v>
      </c>
      <c r="C265" t="str">
        <f>'Input-inköpta varor o tjänster'!$J$11</f>
        <v>Inköpta produkter och tjänster - utökad beräkning</v>
      </c>
      <c r="D265" s="96" t="s">
        <v>302</v>
      </c>
      <c r="E265" s="96" t="s">
        <v>1319</v>
      </c>
      <c r="F265" s="97">
        <v>0</v>
      </c>
      <c r="G265" s="97">
        <v>0</v>
      </c>
      <c r="H265">
        <f>M265/'Konvertering SEK till EURO'!$C$8</f>
        <v>6.1483325105137439E-2</v>
      </c>
      <c r="I265" s="96" t="s">
        <v>1583</v>
      </c>
      <c r="J265" s="108" t="s">
        <v>1785</v>
      </c>
      <c r="K265"/>
      <c r="M265">
        <v>0.817728223898328</v>
      </c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82" customFormat="1" ht="30" customHeight="1">
      <c r="A266" t="str">
        <f t="shared" si="4"/>
        <v>InköpAvVarorInköpta produkter och tjänster - utökad beräkning7.2.5 Laboratoriespecifik inredning</v>
      </c>
      <c r="B266" t="s">
        <v>12</v>
      </c>
      <c r="C266" t="str">
        <f>'Input-inköpta varor o tjänster'!$J$11</f>
        <v>Inköpta produkter och tjänster - utökad beräkning</v>
      </c>
      <c r="D266" s="96" t="s">
        <v>303</v>
      </c>
      <c r="E266" s="96" t="s">
        <v>1319</v>
      </c>
      <c r="F266" s="97">
        <v>0</v>
      </c>
      <c r="G266" s="97">
        <v>0</v>
      </c>
      <c r="H266">
        <f>M266/'Konvertering SEK till EURO'!$C$8</f>
        <v>4.4505849138421878E-2</v>
      </c>
      <c r="I266" s="96" t="s">
        <v>1584</v>
      </c>
      <c r="J266" s="108" t="s">
        <v>1785</v>
      </c>
      <c r="K266"/>
      <c r="M266">
        <v>0.59192779354101099</v>
      </c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82" customFormat="1" ht="30" customHeight="1">
      <c r="A267" t="str">
        <f t="shared" si="4"/>
        <v>InköpAvVarorInköpta produkter och tjänster - utökad beräkning7.2.6 Madrasser</v>
      </c>
      <c r="B267" t="s">
        <v>12</v>
      </c>
      <c r="C267" t="str">
        <f>'Input-inköpta varor o tjänster'!$J$11</f>
        <v>Inköpta produkter och tjänster - utökad beräkning</v>
      </c>
      <c r="D267" s="96" t="s">
        <v>304</v>
      </c>
      <c r="E267" s="96" t="s">
        <v>1319</v>
      </c>
      <c r="F267" s="97">
        <v>0</v>
      </c>
      <c r="G267" s="97">
        <v>0</v>
      </c>
      <c r="H267">
        <f>M267/'Konvertering SEK till EURO'!$C$8</f>
        <v>3.7542949352818496E-2</v>
      </c>
      <c r="I267" s="96" t="s">
        <v>1585</v>
      </c>
      <c r="J267" s="108" t="s">
        <v>1785</v>
      </c>
      <c r="K267"/>
      <c r="M267">
        <v>0.499321226392486</v>
      </c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82" customFormat="1" ht="30" customHeight="1">
      <c r="A268" t="str">
        <f t="shared" si="4"/>
        <v>InköpAvVarorInköpta produkter och tjänster - utökad beräkning7.2.7 Rostfria bänkar</v>
      </c>
      <c r="B268" t="s">
        <v>12</v>
      </c>
      <c r="C268" t="str">
        <f>'Input-inköpta varor o tjänster'!$J$11</f>
        <v>Inköpta produkter och tjänster - utökad beräkning</v>
      </c>
      <c r="D268" s="96" t="s">
        <v>305</v>
      </c>
      <c r="E268" s="96" t="s">
        <v>1319</v>
      </c>
      <c r="F268" s="97">
        <v>0</v>
      </c>
      <c r="G268" s="97">
        <v>0</v>
      </c>
      <c r="H268">
        <f>M268/'Konvertering SEK till EURO'!$C$8</f>
        <v>6.3879532474494655E-2</v>
      </c>
      <c r="I268" s="96" t="s">
        <v>1586</v>
      </c>
      <c r="J268" s="108" t="s">
        <v>1785</v>
      </c>
      <c r="K268"/>
      <c r="M268">
        <v>0.84959778191077895</v>
      </c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82" customFormat="1" ht="30" customHeight="1">
      <c r="A269" t="str">
        <f t="shared" si="4"/>
        <v>InköpAvVarorInköpta produkter och tjänster - utökad beräkning7.2.8 Rostfria vagnar</v>
      </c>
      <c r="B269" t="s">
        <v>12</v>
      </c>
      <c r="C269" t="str">
        <f>'Input-inköpta varor o tjänster'!$J$11</f>
        <v>Inköpta produkter och tjänster - utökad beräkning</v>
      </c>
      <c r="D269" s="96" t="s">
        <v>306</v>
      </c>
      <c r="E269" s="96" t="s">
        <v>1319</v>
      </c>
      <c r="F269" s="97">
        <v>0</v>
      </c>
      <c r="G269" s="97">
        <v>0</v>
      </c>
      <c r="H269">
        <f>M269/'Konvertering SEK till EURO'!$C$8</f>
        <v>6.3879532474494655E-2</v>
      </c>
      <c r="I269" s="96" t="s">
        <v>1587</v>
      </c>
      <c r="J269" s="108" t="s">
        <v>1785</v>
      </c>
      <c r="K269"/>
      <c r="M269">
        <v>0.84959778191077895</v>
      </c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82" customFormat="1" ht="30" customHeight="1">
      <c r="A270" t="str">
        <f t="shared" si="4"/>
        <v>InköpAvVarorInköpta produkter och tjänster - utökad beräkning7.2.9 Sjukvårdsbelysning</v>
      </c>
      <c r="B270" t="s">
        <v>12</v>
      </c>
      <c r="C270" t="str">
        <f>'Input-inköpta varor o tjänster'!$J$11</f>
        <v>Inköpta produkter och tjänster - utökad beräkning</v>
      </c>
      <c r="D270" s="96" t="s">
        <v>307</v>
      </c>
      <c r="E270" s="96" t="s">
        <v>1319</v>
      </c>
      <c r="F270" s="97">
        <v>0</v>
      </c>
      <c r="G270" s="97">
        <v>0</v>
      </c>
      <c r="H270">
        <f>M270/'Konvertering SEK till EURO'!$C$8</f>
        <v>5.7970647700146018E-2</v>
      </c>
      <c r="I270" s="96" t="s">
        <v>1588</v>
      </c>
      <c r="J270" s="108" t="s">
        <v>1785</v>
      </c>
      <c r="K270"/>
      <c r="M270">
        <v>0.77100961441194205</v>
      </c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82" customFormat="1" ht="30" customHeight="1">
      <c r="A271" t="str">
        <f t="shared" si="4"/>
        <v>InköpAvVarorInköpta produkter och tjänster - utökad beräkning7.2.10 Strålskydd</v>
      </c>
      <c r="B271" t="s">
        <v>12</v>
      </c>
      <c r="C271" t="str">
        <f>'Input-inköpta varor o tjänster'!$J$11</f>
        <v>Inköpta produkter och tjänster - utökad beräkning</v>
      </c>
      <c r="D271" s="96" t="s">
        <v>308</v>
      </c>
      <c r="E271" s="96" t="s">
        <v>1319</v>
      </c>
      <c r="F271" s="97">
        <v>0</v>
      </c>
      <c r="G271" s="97">
        <v>0</v>
      </c>
      <c r="H271">
        <f>M271/'Konvertering SEK till EURO'!$C$8</f>
        <v>6.3879532474494655E-2</v>
      </c>
      <c r="I271" s="96" t="s">
        <v>1589</v>
      </c>
      <c r="J271" s="108" t="s">
        <v>1785</v>
      </c>
      <c r="K271"/>
      <c r="M271">
        <v>0.84959778191077895</v>
      </c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82" customFormat="1" ht="30" customHeight="1">
      <c r="A272" t="str">
        <f t="shared" si="4"/>
        <v>InköpAvVarorInköpta produkter och tjänster - utökad beräkning7.2.11 Sängar och tillbehör</v>
      </c>
      <c r="B272" t="s">
        <v>12</v>
      </c>
      <c r="C272" t="str">
        <f>'Input-inköpta varor o tjänster'!$J$11</f>
        <v>Inköpta produkter och tjänster - utökad beräkning</v>
      </c>
      <c r="D272" s="96" t="s">
        <v>309</v>
      </c>
      <c r="E272" s="96" t="s">
        <v>1319</v>
      </c>
      <c r="F272" s="97">
        <v>0</v>
      </c>
      <c r="G272" s="97">
        <v>0</v>
      </c>
      <c r="H272">
        <f>M272/'Konvertering SEK till EURO'!$C$8</f>
        <v>4.4505849138421878E-2</v>
      </c>
      <c r="I272" s="96" t="s">
        <v>1590</v>
      </c>
      <c r="J272" s="108" t="s">
        <v>1785</v>
      </c>
      <c r="K272"/>
      <c r="M272">
        <v>0.59192779354101099</v>
      </c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82" customFormat="1" ht="30" customHeight="1">
      <c r="A273" t="str">
        <f t="shared" si="4"/>
        <v>InköpAvVarorInköpta produkter och tjänster - utökad beräkning7.2.12 Vikskärmar</v>
      </c>
      <c r="B273" t="s">
        <v>12</v>
      </c>
      <c r="C273" t="str">
        <f>'Input-inköpta varor o tjänster'!$J$11</f>
        <v>Inköpta produkter och tjänster - utökad beräkning</v>
      </c>
      <c r="D273" s="96" t="s">
        <v>310</v>
      </c>
      <c r="E273" s="96" t="s">
        <v>1319</v>
      </c>
      <c r="F273" s="97">
        <v>0</v>
      </c>
      <c r="G273" s="97">
        <v>0</v>
      </c>
      <c r="H273">
        <f>M273/'Konvertering SEK till EURO'!$C$8</f>
        <v>3.9713434399707592E-2</v>
      </c>
      <c r="I273" s="96" t="s">
        <v>1591</v>
      </c>
      <c r="J273" s="108" t="s">
        <v>1785</v>
      </c>
      <c r="K273"/>
      <c r="M273">
        <v>0.52818867751611098</v>
      </c>
      <c r="N273"/>
      <c r="O273">
        <f>M276</f>
        <v>0.64396655890505095</v>
      </c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82" customFormat="1" ht="30" customHeight="1">
      <c r="A274" t="str">
        <f t="shared" si="4"/>
        <v>InköpAvVarorInköpta produkter och tjänster - utökad beräkning7.2.99 Övriga inventarier</v>
      </c>
      <c r="B274" t="s">
        <v>12</v>
      </c>
      <c r="C274" t="str">
        <f>'Input-inköpta varor o tjänster'!$J$11</f>
        <v>Inköpta produkter och tjänster - utökad beräkning</v>
      </c>
      <c r="D274" s="96" t="s">
        <v>311</v>
      </c>
      <c r="E274" s="96" t="s">
        <v>1319</v>
      </c>
      <c r="F274" s="97">
        <v>0</v>
      </c>
      <c r="G274" s="97">
        <v>0</v>
      </c>
      <c r="H274">
        <f>M274/'Konvertering SEK till EURO'!$C$8</f>
        <v>9.1564934749933824E-2</v>
      </c>
      <c r="I274" s="96" t="s">
        <v>1592</v>
      </c>
      <c r="J274" s="108" t="s">
        <v>1785</v>
      </c>
      <c r="K274"/>
      <c r="M274">
        <v>1.21781363217412</v>
      </c>
      <c r="N274"/>
      <c r="O274">
        <f>M285</f>
        <v>0.65175305433694208</v>
      </c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82" customFormat="1" ht="30" customHeight="1">
      <c r="A275" t="str">
        <f t="shared" si="4"/>
        <v>InköpAvVarorInköpta produkter och tjänster - utökad beräkning7.3 Diabetesspecifika förbrukningsvaror</v>
      </c>
      <c r="B275" t="s">
        <v>12</v>
      </c>
      <c r="C275" t="str">
        <f>'Input-inköpta varor o tjänster'!$J$11</f>
        <v>Inköpta produkter och tjänster - utökad beräkning</v>
      </c>
      <c r="D275" s="96" t="s">
        <v>312</v>
      </c>
      <c r="E275" s="96" t="s">
        <v>1319</v>
      </c>
      <c r="F275" s="97">
        <v>0</v>
      </c>
      <c r="G275" s="97">
        <v>0</v>
      </c>
      <c r="H275">
        <f>M275/'Konvertering SEK till EURO'!$C$8</f>
        <v>5.2061762925797367E-2</v>
      </c>
      <c r="I275" s="96" t="s">
        <v>1593</v>
      </c>
      <c r="J275" s="108" t="s">
        <v>1785</v>
      </c>
      <c r="K275"/>
      <c r="M275">
        <v>0.69242144691310503</v>
      </c>
      <c r="N275"/>
      <c r="O275">
        <f>M288</f>
        <v>0.40785351010755599</v>
      </c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82" customFormat="1" ht="30" customHeight="1">
      <c r="A276" t="str">
        <f t="shared" si="4"/>
        <v>InköpAvVarorInköpta produkter och tjänster - utökad beräkning7.4 Generella förbrukningsvaror</v>
      </c>
      <c r="B276" t="s">
        <v>12</v>
      </c>
      <c r="C276" t="str">
        <f>'Input-inköpta varor o tjänster'!$J$11</f>
        <v>Inköpta produkter och tjänster - utökad beräkning</v>
      </c>
      <c r="D276" s="96" t="s">
        <v>313</v>
      </c>
      <c r="E276" s="96" t="s">
        <v>1319</v>
      </c>
      <c r="F276" s="97">
        <v>0</v>
      </c>
      <c r="G276" s="97">
        <v>0</v>
      </c>
      <c r="H276">
        <f>M276/'Konvertering SEK till EURO'!$C$8</f>
        <v>4.8418538263537661E-2</v>
      </c>
      <c r="I276" s="96" t="s">
        <v>1594</v>
      </c>
      <c r="J276" s="108" t="s">
        <v>1785</v>
      </c>
      <c r="K276"/>
      <c r="M276">
        <v>0.64396655890505095</v>
      </c>
      <c r="N276"/>
      <c r="O276">
        <f>M291</f>
        <v>0.51911027829431122</v>
      </c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82" customFormat="1" ht="30" customHeight="1">
      <c r="A277" t="str">
        <f t="shared" si="4"/>
        <v>InköpAvVarorInköpta produkter och tjänster - utökad beräkning7.4.1 Vårdrelaterad papper och plast</v>
      </c>
      <c r="B277" t="s">
        <v>12</v>
      </c>
      <c r="C277" t="str">
        <f>'Input-inköpta varor o tjänster'!$J$11</f>
        <v>Inköpta produkter och tjänster - utökad beräkning</v>
      </c>
      <c r="D277" s="96" t="s">
        <v>314</v>
      </c>
      <c r="E277" s="96" t="s">
        <v>1319</v>
      </c>
      <c r="F277" s="97">
        <v>0</v>
      </c>
      <c r="G277" s="97">
        <v>0</v>
      </c>
      <c r="H277">
        <f>M277/'Konvertering SEK till EURO'!$C$8</f>
        <v>4.3713275098714886E-2</v>
      </c>
      <c r="I277" s="96" t="s">
        <v>1595</v>
      </c>
      <c r="J277" s="108" t="s">
        <v>1785</v>
      </c>
      <c r="K277"/>
      <c r="M277">
        <v>0.58138655881290802</v>
      </c>
      <c r="N277"/>
      <c r="O277">
        <f>M297</f>
        <v>0.73486737306595695</v>
      </c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82" customFormat="1" ht="30" customHeight="1">
      <c r="A278" t="str">
        <f t="shared" si="4"/>
        <v>InköpAvVarorInköpta produkter och tjänster - utökad beräkning7.4.2 Kirurgiska instrument</v>
      </c>
      <c r="B278" t="s">
        <v>12</v>
      </c>
      <c r="C278" t="str">
        <f>'Input-inköpta varor o tjänster'!$J$11</f>
        <v>Inköpta produkter och tjänster - utökad beräkning</v>
      </c>
      <c r="D278" s="96" t="s">
        <v>315</v>
      </c>
      <c r="E278" s="96" t="s">
        <v>1319</v>
      </c>
      <c r="F278" s="97">
        <v>0</v>
      </c>
      <c r="G278" s="97">
        <v>0</v>
      </c>
      <c r="H278">
        <f>M278/'Konvertering SEK till EURO'!$C$8</f>
        <v>6.3879532474494655E-2</v>
      </c>
      <c r="I278" s="96" t="s">
        <v>1596</v>
      </c>
      <c r="J278" s="108" t="s">
        <v>1785</v>
      </c>
      <c r="K278"/>
      <c r="M278">
        <v>0.84959778191077895</v>
      </c>
      <c r="N278"/>
      <c r="O278">
        <f>M298</f>
        <v>0.78585866588587705</v>
      </c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82" customFormat="1" ht="30" customHeight="1">
      <c r="A279" t="str">
        <f t="shared" si="4"/>
        <v>InköpAvVarorInköpta produkter och tjänster - utökad beräkning7.4.3 Operationshandskar</v>
      </c>
      <c r="B279" t="s">
        <v>12</v>
      </c>
      <c r="C279" t="str">
        <f>'Input-inköpta varor o tjänster'!$J$11</f>
        <v>Inköpta produkter och tjänster - utökad beräkning</v>
      </c>
      <c r="D279" s="96" t="s">
        <v>316</v>
      </c>
      <c r="E279" s="96" t="s">
        <v>1319</v>
      </c>
      <c r="F279" s="97">
        <v>0</v>
      </c>
      <c r="G279" s="97">
        <v>0</v>
      </c>
      <c r="H279">
        <f>M279/'Konvertering SEK till EURO'!$C$8</f>
        <v>5.4294702997065868E-2</v>
      </c>
      <c r="I279" s="96" t="s">
        <v>1597</v>
      </c>
      <c r="J279" s="108" t="s">
        <v>1785</v>
      </c>
      <c r="K279"/>
      <c r="M279">
        <v>0.72211954986097604</v>
      </c>
      <c r="N279"/>
      <c r="O279">
        <v>0.62390157343261599</v>
      </c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82" customFormat="1" ht="30" customHeight="1">
      <c r="A280" t="str">
        <f t="shared" si="4"/>
        <v>InköpAvVarorInköpta produkter och tjänster - utökad beräkning7.4.4 Undersökningshandskar</v>
      </c>
      <c r="B280" t="s">
        <v>12</v>
      </c>
      <c r="C280" t="str">
        <f>'Input-inköpta varor o tjänster'!$J$11</f>
        <v>Inköpta produkter och tjänster - utökad beräkning</v>
      </c>
      <c r="D280" s="96" t="s">
        <v>317</v>
      </c>
      <c r="E280" s="96" t="s">
        <v>1319</v>
      </c>
      <c r="F280" s="97">
        <v>0</v>
      </c>
      <c r="G280" s="97">
        <v>0</v>
      </c>
      <c r="H280">
        <f>M280/'Konvertering SEK till EURO'!$C$8</f>
        <v>5.4294702997065868E-2</v>
      </c>
      <c r="I280" s="96" t="s">
        <v>1598</v>
      </c>
      <c r="J280" s="108" t="s">
        <v>1785</v>
      </c>
      <c r="K280"/>
      <c r="M280">
        <v>0.72211954986097604</v>
      </c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82" customFormat="1" ht="30" customHeight="1">
      <c r="A281" t="str">
        <f t="shared" si="4"/>
        <v>InköpAvVarorInköpta produkter och tjänster - utökad beräkning7.4.5 Icke medicinska preventivmedel</v>
      </c>
      <c r="B281" t="s">
        <v>12</v>
      </c>
      <c r="C281" t="str">
        <f>'Input-inköpta varor o tjänster'!$J$11</f>
        <v>Inköpta produkter och tjänster - utökad beräkning</v>
      </c>
      <c r="D281" s="96" t="s">
        <v>318</v>
      </c>
      <c r="E281" s="96" t="s">
        <v>1319</v>
      </c>
      <c r="F281" s="97">
        <v>0</v>
      </c>
      <c r="G281" s="97">
        <v>0</v>
      </c>
      <c r="H281">
        <f>M281/'Konvertering SEK till EURO'!$C$8</f>
        <v>5.4294702997065868E-2</v>
      </c>
      <c r="I281" s="96" t="s">
        <v>1599</v>
      </c>
      <c r="J281" s="108" t="s">
        <v>1785</v>
      </c>
      <c r="K281"/>
      <c r="M281">
        <v>0.72211954986097604</v>
      </c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82" customFormat="1" ht="30" customHeight="1">
      <c r="A282" t="str">
        <f t="shared" si="4"/>
        <v>InköpAvVarorInköpta produkter och tjänster - utökad beräkning7.4.6 Sjukvårdskemikalier</v>
      </c>
      <c r="B282" t="s">
        <v>12</v>
      </c>
      <c r="C282" t="str">
        <f>'Input-inköpta varor o tjänster'!$J$11</f>
        <v>Inköpta produkter och tjänster - utökad beräkning</v>
      </c>
      <c r="D282" s="96" t="s">
        <v>319</v>
      </c>
      <c r="E282" s="96" t="s">
        <v>1319</v>
      </c>
      <c r="F282" s="97">
        <v>0</v>
      </c>
      <c r="G282" s="97">
        <v>0</v>
      </c>
      <c r="H282">
        <f>M282/'Konvertering SEK till EURO'!$C$8</f>
        <v>8.281983549762631E-3</v>
      </c>
      <c r="I282" s="96" t="s">
        <v>1600</v>
      </c>
      <c r="J282" s="108" t="s">
        <v>1785</v>
      </c>
      <c r="K282"/>
      <c r="M282">
        <v>0.11015038121184299</v>
      </c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82" customFormat="1" ht="30" customHeight="1">
      <c r="A283" t="str">
        <f t="shared" si="4"/>
        <v>InköpAvVarorInköpta produkter och tjänster - utökad beräkning7.4.7 Övnings- och simuleringsutrustning</v>
      </c>
      <c r="B283" t="s">
        <v>12</v>
      </c>
      <c r="C283" t="str">
        <f>'Input-inköpta varor o tjänster'!$J$11</f>
        <v>Inköpta produkter och tjänster - utökad beräkning</v>
      </c>
      <c r="D283" s="96" t="s">
        <v>320</v>
      </c>
      <c r="E283" s="96" t="s">
        <v>1319</v>
      </c>
      <c r="F283" s="97">
        <v>0</v>
      </c>
      <c r="G283" s="97">
        <v>0</v>
      </c>
      <c r="H283">
        <f>M283/'Konvertering SEK till EURO'!$C$8</f>
        <v>5.4294702997065868E-2</v>
      </c>
      <c r="I283" s="96" t="s">
        <v>1601</v>
      </c>
      <c r="J283" s="108" t="s">
        <v>1785</v>
      </c>
      <c r="K283"/>
      <c r="M283">
        <v>0.72211954986097604</v>
      </c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82" customFormat="1" ht="30" customHeight="1">
      <c r="A284" t="str">
        <f t="shared" si="4"/>
        <v>InköpAvVarorInköpta produkter och tjänster - utökad beräkning7.4.99 Övriga generella förbrukningsvaror</v>
      </c>
      <c r="B284" t="s">
        <v>12</v>
      </c>
      <c r="C284" t="str">
        <f>'Input-inköpta varor o tjänster'!$J$11</f>
        <v>Inköpta produkter och tjänster - utökad beräkning</v>
      </c>
      <c r="D284" s="96" t="s">
        <v>321</v>
      </c>
      <c r="E284" s="96" t="s">
        <v>1319</v>
      </c>
      <c r="F284" s="97">
        <v>0</v>
      </c>
      <c r="G284" s="97">
        <v>0</v>
      </c>
      <c r="H284">
        <f>M284/'Konvertering SEK till EURO'!$C$8</f>
        <v>5.4294702997065868E-2</v>
      </c>
      <c r="I284" s="96" t="s">
        <v>1602</v>
      </c>
      <c r="J284" s="108" t="s">
        <v>1785</v>
      </c>
      <c r="K284"/>
      <c r="M284">
        <v>0.72211954986097604</v>
      </c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82" customFormat="1" ht="30" customHeight="1">
      <c r="A285" t="str">
        <f t="shared" si="4"/>
        <v>InköpAvVarorInköpta produkter och tjänster - utökad beräkning7.5 Inkontinens och stomi</v>
      </c>
      <c r="B285" t="s">
        <v>12</v>
      </c>
      <c r="C285" t="str">
        <f>'Input-inköpta varor o tjänster'!$J$11</f>
        <v>Inköpta produkter och tjänster - utökad beräkning</v>
      </c>
      <c r="D285" s="96" t="s">
        <v>322</v>
      </c>
      <c r="E285" s="96" t="s">
        <v>1319</v>
      </c>
      <c r="F285" s="97">
        <v>0</v>
      </c>
      <c r="G285" s="97">
        <v>0</v>
      </c>
      <c r="H285">
        <f>M285/'Konvertering SEK till EURO'!$C$8</f>
        <v>4.9003989047890377E-2</v>
      </c>
      <c r="I285" s="96" t="s">
        <v>1603</v>
      </c>
      <c r="J285" s="108" t="s">
        <v>1785</v>
      </c>
      <c r="K285"/>
      <c r="M285">
        <v>0.65175305433694208</v>
      </c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82" customFormat="1" ht="30" customHeight="1">
      <c r="A286" t="str">
        <f t="shared" si="4"/>
        <v>InköpAvVarorInköpta produkter och tjänster - utökad beräkning7.5.1 Inkontinens</v>
      </c>
      <c r="B286" t="s">
        <v>12</v>
      </c>
      <c r="C286" t="str">
        <f>'Input-inköpta varor o tjänster'!$J$11</f>
        <v>Inköpta produkter och tjänster - utökad beräkning</v>
      </c>
      <c r="D286" s="96" t="s">
        <v>323</v>
      </c>
      <c r="E286" s="96" t="s">
        <v>1319</v>
      </c>
      <c r="F286" s="97">
        <v>0</v>
      </c>
      <c r="G286" s="97">
        <v>0</v>
      </c>
      <c r="H286">
        <f>M286/'Konvertering SEK till EURO'!$C$8</f>
        <v>4.3713275098714886E-2</v>
      </c>
      <c r="I286" s="96" t="s">
        <v>1604</v>
      </c>
      <c r="J286" s="108" t="s">
        <v>1785</v>
      </c>
      <c r="K286"/>
      <c r="M286">
        <v>0.58138655881290802</v>
      </c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82" customFormat="1" ht="30" customHeight="1">
      <c r="A287" t="str">
        <f t="shared" si="4"/>
        <v>InköpAvVarorInköpta produkter och tjänster - utökad beräkning7.5.2 Stomi</v>
      </c>
      <c r="B287" t="s">
        <v>12</v>
      </c>
      <c r="C287" t="str">
        <f>'Input-inköpta varor o tjänster'!$J$11</f>
        <v>Inköpta produkter och tjänster - utökad beräkning</v>
      </c>
      <c r="D287" s="96" t="s">
        <v>324</v>
      </c>
      <c r="E287" s="96" t="s">
        <v>1319</v>
      </c>
      <c r="F287" s="97">
        <v>0</v>
      </c>
      <c r="G287" s="97">
        <v>0</v>
      </c>
      <c r="H287">
        <f>M287/'Konvertering SEK till EURO'!$C$8</f>
        <v>5.4294702997065868E-2</v>
      </c>
      <c r="I287" s="96" t="s">
        <v>1605</v>
      </c>
      <c r="J287" s="108" t="s">
        <v>1785</v>
      </c>
      <c r="K287"/>
      <c r="M287">
        <v>0.72211954986097604</v>
      </c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82" customFormat="1" ht="30" customHeight="1">
      <c r="A288" t="str">
        <f t="shared" si="4"/>
        <v>InköpAvVarorInköpta produkter och tjänster - utökad beräkning7.6 Nutrition</v>
      </c>
      <c r="B288" t="s">
        <v>12</v>
      </c>
      <c r="C288" t="str">
        <f>'Input-inköpta varor o tjänster'!$J$11</f>
        <v>Inköpta produkter och tjänster - utökad beräkning</v>
      </c>
      <c r="D288" s="96" t="s">
        <v>325</v>
      </c>
      <c r="E288" s="96" t="s">
        <v>1319</v>
      </c>
      <c r="F288" s="97">
        <v>0</v>
      </c>
      <c r="G288" s="97">
        <v>0</v>
      </c>
      <c r="H288">
        <f>M288/'Konvertering SEK till EURO'!$C$8</f>
        <v>3.0665677451695936E-2</v>
      </c>
      <c r="I288" s="96" t="s">
        <v>1606</v>
      </c>
      <c r="J288" s="108" t="s">
        <v>1785</v>
      </c>
      <c r="K288"/>
      <c r="M288">
        <v>0.40785351010755599</v>
      </c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82" customFormat="1" ht="30" customHeight="1">
      <c r="A289" t="str">
        <f t="shared" si="4"/>
        <v>InköpAvVarorInköpta produkter och tjänster - utökad beräkning7.6.1 Nutritionspumpar med tillhörande förbrukning</v>
      </c>
      <c r="B289" t="s">
        <v>12</v>
      </c>
      <c r="C289" t="str">
        <f>'Input-inköpta varor o tjänster'!$J$11</f>
        <v>Inköpta produkter och tjänster - utökad beräkning</v>
      </c>
      <c r="D289" s="96" t="s">
        <v>326</v>
      </c>
      <c r="E289" s="96" t="s">
        <v>1319</v>
      </c>
      <c r="F289" s="97">
        <v>0</v>
      </c>
      <c r="G289" s="97">
        <v>0</v>
      </c>
      <c r="H289">
        <f>M289/'Konvertering SEK till EURO'!$C$8</f>
        <v>4.1878355732969323E-2</v>
      </c>
      <c r="I289" s="96" t="s">
        <v>1607</v>
      </c>
      <c r="J289" s="108" t="s">
        <v>1785</v>
      </c>
      <c r="K289"/>
      <c r="M289">
        <v>0.55698213124849205</v>
      </c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82" customFormat="1" ht="30" customHeight="1">
      <c r="A290" t="str">
        <f t="shared" si="4"/>
        <v>InköpAvVarorInköpta produkter och tjänster - utökad beräkning7.6.99 Nutrition övrigt</v>
      </c>
      <c r="B290" t="s">
        <v>12</v>
      </c>
      <c r="C290" t="str">
        <f>'Input-inköpta varor o tjänster'!$J$11</f>
        <v>Inköpta produkter och tjänster - utökad beräkning</v>
      </c>
      <c r="D290" s="96" t="s">
        <v>327</v>
      </c>
      <c r="E290" s="96" t="s">
        <v>1319</v>
      </c>
      <c r="F290" s="97">
        <v>0</v>
      </c>
      <c r="G290" s="97">
        <v>0</v>
      </c>
      <c r="H290">
        <f>M290/'Konvertering SEK till EURO'!$C$8</f>
        <v>1.9452999170422553E-2</v>
      </c>
      <c r="I290" s="96" t="s">
        <v>1608</v>
      </c>
      <c r="J290" s="108" t="s">
        <v>1785</v>
      </c>
      <c r="K290"/>
      <c r="M290">
        <v>0.25872488896661999</v>
      </c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82" customFormat="1" ht="30" customHeight="1">
      <c r="A291" t="str">
        <f t="shared" si="4"/>
        <v>InköpAvVarorInköpta produkter och tjänster - utökad beräkning7.7 Sårvård och kompression</v>
      </c>
      <c r="B291" t="s">
        <v>12</v>
      </c>
      <c r="C291" t="str">
        <f>'Input-inköpta varor o tjänster'!$J$11</f>
        <v>Inköpta produkter och tjänster - utökad beräkning</v>
      </c>
      <c r="D291" s="96" t="s">
        <v>328</v>
      </c>
      <c r="E291" s="96" t="s">
        <v>1319</v>
      </c>
      <c r="F291" s="97">
        <v>0</v>
      </c>
      <c r="G291" s="97">
        <v>0</v>
      </c>
      <c r="H291">
        <f>M291/'Konvertering SEK till EURO'!$C$8</f>
        <v>3.9030847992053475E-2</v>
      </c>
      <c r="I291" s="96" t="s">
        <v>1609</v>
      </c>
      <c r="J291" s="108" t="s">
        <v>1785</v>
      </c>
      <c r="K291"/>
      <c r="M291">
        <v>0.51911027829431122</v>
      </c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82" customFormat="1" ht="30" customHeight="1">
      <c r="A292" t="str">
        <f t="shared" ref="A292:A355" si="5">CONCATENATE(B292,C292,D292)</f>
        <v>InköpAvVarorInköpta produkter och tjänster - utökad beräkning7.7.1 Förbandsartiklar</v>
      </c>
      <c r="B292" t="s">
        <v>12</v>
      </c>
      <c r="C292" t="str">
        <f>'Input-inköpta varor o tjänster'!$J$11</f>
        <v>Inköpta produkter och tjänster - utökad beräkning</v>
      </c>
      <c r="D292" s="96" t="s">
        <v>329</v>
      </c>
      <c r="E292" s="96" t="s">
        <v>1319</v>
      </c>
      <c r="F292" s="97">
        <v>0</v>
      </c>
      <c r="G292" s="97">
        <v>0</v>
      </c>
      <c r="H292">
        <f>M292/'Konvertering SEK till EURO'!$C$8</f>
        <v>3.7542949352818496E-2</v>
      </c>
      <c r="I292" s="96" t="s">
        <v>1610</v>
      </c>
      <c r="J292" s="108" t="s">
        <v>1785</v>
      </c>
      <c r="K292"/>
      <c r="M292">
        <v>0.499321226392486</v>
      </c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82" customFormat="1" ht="30" customHeight="1">
      <c r="A293" t="str">
        <f t="shared" si="5"/>
        <v>InköpAvVarorInköpta produkter och tjänster - utökad beräkning7.7.2 Sårvård med undertryck</v>
      </c>
      <c r="B293" t="s">
        <v>12</v>
      </c>
      <c r="C293" t="str">
        <f>'Input-inköpta varor o tjänster'!$J$11</f>
        <v>Inköpta produkter och tjänster - utökad beräkning</v>
      </c>
      <c r="D293" s="96" t="s">
        <v>330</v>
      </c>
      <c r="E293" s="96" t="s">
        <v>1319</v>
      </c>
      <c r="F293" s="97">
        <v>0</v>
      </c>
      <c r="G293" s="97">
        <v>0</v>
      </c>
      <c r="H293">
        <f>M293/'Konvertering SEK till EURO'!$C$8</f>
        <v>4.3494543909758418E-2</v>
      </c>
      <c r="I293" s="96" t="s">
        <v>1611</v>
      </c>
      <c r="J293" s="108" t="s">
        <v>1785</v>
      </c>
      <c r="K293"/>
      <c r="M293">
        <v>0.57847743399978702</v>
      </c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82" customFormat="1" ht="30" customHeight="1">
      <c r="A294" t="str">
        <f t="shared" si="5"/>
        <v>InköpAvVarorInköpta produkter och tjänster - utökad beräkning7.7.3 Kompressionsutrustning</v>
      </c>
      <c r="B294" t="s">
        <v>12</v>
      </c>
      <c r="C294" t="str">
        <f>'Input-inköpta varor o tjänster'!$J$11</f>
        <v>Inköpta produkter och tjänster - utökad beräkning</v>
      </c>
      <c r="D294" s="96" t="s">
        <v>331</v>
      </c>
      <c r="E294" s="96" t="s">
        <v>1319</v>
      </c>
      <c r="F294" s="97">
        <v>0</v>
      </c>
      <c r="G294" s="97">
        <v>0</v>
      </c>
      <c r="H294">
        <f>M294/'Konvertering SEK till EURO'!$C$8</f>
        <v>3.7542949352818496E-2</v>
      </c>
      <c r="I294" s="96" t="s">
        <v>1612</v>
      </c>
      <c r="J294" s="108" t="s">
        <v>1785</v>
      </c>
      <c r="K294"/>
      <c r="M294">
        <v>0.499321226392486</v>
      </c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82" customFormat="1" ht="30" customHeight="1">
      <c r="A295" t="str">
        <f t="shared" si="5"/>
        <v>InköpAvVarorInköpta produkter och tjänster - utökad beräkning7.7.99 Övrig Sårvård och Kompression</v>
      </c>
      <c r="B295" t="s">
        <v>12</v>
      </c>
      <c r="C295" t="str">
        <f>'Input-inköpta varor o tjänster'!$J$11</f>
        <v>Inköpta produkter och tjänster - utökad beräkning</v>
      </c>
      <c r="D295" s="96" t="s">
        <v>332</v>
      </c>
      <c r="E295" s="96" t="s">
        <v>1319</v>
      </c>
      <c r="F295" s="97">
        <v>0</v>
      </c>
      <c r="G295" s="97">
        <v>0</v>
      </c>
      <c r="H295">
        <f>M295/'Konvertering SEK till EURO'!$C$8</f>
        <v>3.7542949352818496E-2</v>
      </c>
      <c r="I295" s="96" t="s">
        <v>1613</v>
      </c>
      <c r="J295" s="108" t="s">
        <v>1785</v>
      </c>
      <c r="K295"/>
      <c r="M295">
        <v>0.499321226392486</v>
      </c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82" customFormat="1" ht="30" customHeight="1">
      <c r="A296" t="str">
        <f t="shared" si="5"/>
        <v>InköpAvVarorInköpta produkter och tjänster - utökad beräkning7.8 Tandvårdsutrustning och förbrukningsmaterial</v>
      </c>
      <c r="B296" t="s">
        <v>12</v>
      </c>
      <c r="C296" t="str">
        <f>'Input-inköpta varor o tjänster'!$J$11</f>
        <v>Inköpta produkter och tjänster - utökad beräkning</v>
      </c>
      <c r="D296" s="96" t="s">
        <v>333</v>
      </c>
      <c r="E296" s="96" t="s">
        <v>1319</v>
      </c>
      <c r="F296" s="97">
        <v>0</v>
      </c>
      <c r="G296" s="97">
        <v>0</v>
      </c>
      <c r="H296">
        <f>M296/'Konvertering SEK till EURO'!$C$8</f>
        <v>4.7159331073165354E-2</v>
      </c>
      <c r="I296" s="96" t="s">
        <v>1614</v>
      </c>
      <c r="J296" s="108" t="s">
        <v>1785</v>
      </c>
      <c r="K296"/>
      <c r="M296">
        <v>0.62721910327309927</v>
      </c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82" customFormat="1" ht="30" customHeight="1">
      <c r="A297" t="str">
        <f t="shared" si="5"/>
        <v>InköpAvVarorInköpta produkter och tjänster - utökad beräkning7.8.1 Tandvårdsmaterial</v>
      </c>
      <c r="B297" t="s">
        <v>12</v>
      </c>
      <c r="C297" t="str">
        <f>'Input-inköpta varor o tjänster'!$J$11</f>
        <v>Inköpta produkter och tjänster - utökad beräkning</v>
      </c>
      <c r="D297" s="96" t="s">
        <v>334</v>
      </c>
      <c r="E297" s="96" t="s">
        <v>1319</v>
      </c>
      <c r="F297" s="97">
        <v>0</v>
      </c>
      <c r="G297" s="97">
        <v>0</v>
      </c>
      <c r="H297">
        <f>M297/'Konvertering SEK till EURO'!$C$8</f>
        <v>5.525318594480879E-2</v>
      </c>
      <c r="I297" s="96" t="s">
        <v>1615</v>
      </c>
      <c r="J297" s="108" t="s">
        <v>1785</v>
      </c>
      <c r="K297"/>
      <c r="M297">
        <v>0.73486737306595695</v>
      </c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82" customFormat="1" ht="30" customHeight="1">
      <c r="A298" t="str">
        <f t="shared" si="5"/>
        <v>InköpAvVarorInköpta produkter och tjänster - utökad beräkning7.8.2 Ortodontimaterial</v>
      </c>
      <c r="B298" t="s">
        <v>12</v>
      </c>
      <c r="C298" t="str">
        <f>'Input-inköpta varor o tjänster'!$J$11</f>
        <v>Inköpta produkter och tjänster - utökad beräkning</v>
      </c>
      <c r="D298" s="96" t="s">
        <v>335</v>
      </c>
      <c r="E298" s="96" t="s">
        <v>1319</v>
      </c>
      <c r="F298" s="97">
        <v>0</v>
      </c>
      <c r="G298" s="97">
        <v>0</v>
      </c>
      <c r="H298">
        <f>M298/'Konvertering SEK till EURO'!$C$8</f>
        <v>5.9087117735780223E-2</v>
      </c>
      <c r="I298" s="96" t="s">
        <v>1616</v>
      </c>
      <c r="J298" s="108" t="s">
        <v>1785</v>
      </c>
      <c r="K298"/>
      <c r="M298">
        <v>0.78585866588587705</v>
      </c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82" customFormat="1" ht="30" customHeight="1">
      <c r="A299" t="str">
        <f t="shared" si="5"/>
        <v>InköpAvVarorInköpta produkter och tjänster - utökad beräkning7.8.3 Tandvårdsutrustning</v>
      </c>
      <c r="B299" t="s">
        <v>12</v>
      </c>
      <c r="C299" t="str">
        <f>'Input-inköpta varor o tjänster'!$J$11</f>
        <v>Inköpta produkter och tjänster - utökad beräkning</v>
      </c>
      <c r="D299" s="96" t="s">
        <v>336</v>
      </c>
      <c r="E299" s="96" t="s">
        <v>1319</v>
      </c>
      <c r="F299" s="97">
        <v>0</v>
      </c>
      <c r="G299" s="97">
        <v>0</v>
      </c>
      <c r="H299">
        <f>M299/'Konvertering SEK till EURO'!$C$8</f>
        <v>4.4274563102326463E-2</v>
      </c>
      <c r="I299" s="96" t="s">
        <v>1617</v>
      </c>
      <c r="J299" s="108" t="s">
        <v>1785</v>
      </c>
      <c r="K299"/>
      <c r="M299">
        <v>0.588851689260942</v>
      </c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82" customFormat="1" ht="30" customHeight="1">
      <c r="A300" t="str">
        <f t="shared" si="5"/>
        <v>InköpAvVarorInköpta produkter och tjänster - utökad beräkning7.8.4 Dentalmöbler och tandläkarinredning</v>
      </c>
      <c r="B300" t="s">
        <v>12</v>
      </c>
      <c r="C300" t="str">
        <f>'Input-inköpta varor o tjänster'!$J$11</f>
        <v>Inköpta produkter och tjänster - utökad beräkning</v>
      </c>
      <c r="D300" s="96" t="s">
        <v>337</v>
      </c>
      <c r="E300" s="96" t="s">
        <v>1319</v>
      </c>
      <c r="F300" s="97">
        <v>0</v>
      </c>
      <c r="G300" s="97">
        <v>0</v>
      </c>
      <c r="H300">
        <f>M300/'Konvertering SEK till EURO'!$C$8</f>
        <v>3.0022457509745939E-2</v>
      </c>
      <c r="I300" s="96" t="s">
        <v>1618</v>
      </c>
      <c r="J300" s="108" t="s">
        <v>1785</v>
      </c>
      <c r="K300"/>
      <c r="M300">
        <v>0.399298684879621</v>
      </c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82" customFormat="1" ht="30" customHeight="1">
      <c r="A301" t="str">
        <f t="shared" si="5"/>
        <v>InköpAvVarorInköpta produkter och tjänster - utökad beräkning7.9 Fysioterapiutrustning och material</v>
      </c>
      <c r="B301" t="s">
        <v>12</v>
      </c>
      <c r="C301" t="str">
        <f>'Input-inköpta varor o tjänster'!$J$11</f>
        <v>Inköpta produkter och tjänster - utökad beräkning</v>
      </c>
      <c r="D301" s="96" t="s">
        <v>338</v>
      </c>
      <c r="E301" s="96" t="s">
        <v>1319</v>
      </c>
      <c r="F301" s="97">
        <v>0</v>
      </c>
      <c r="G301" s="97">
        <v>0</v>
      </c>
      <c r="H301">
        <f>M301/'Konvertering SEK till EURO'!$C$8</f>
        <v>5.4413645278779975E-2</v>
      </c>
      <c r="I301" s="96" t="s">
        <v>1619</v>
      </c>
      <c r="J301" s="108" t="s">
        <v>1785</v>
      </c>
      <c r="K301"/>
      <c r="M301">
        <v>0.72370148220777375</v>
      </c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82" customFormat="1" ht="30" customHeight="1">
      <c r="A302" t="str">
        <f t="shared" si="5"/>
        <v>InköpAvVarorInköpta produkter och tjänster - utökad beräkning7.9.1 Träningsutrustning</v>
      </c>
      <c r="B302" t="s">
        <v>12</v>
      </c>
      <c r="C302" t="str">
        <f>'Input-inköpta varor o tjänster'!$J$11</f>
        <v>Inköpta produkter och tjänster - utökad beräkning</v>
      </c>
      <c r="D302" s="96" t="s">
        <v>339</v>
      </c>
      <c r="E302" s="96" t="s">
        <v>1319</v>
      </c>
      <c r="F302" s="97">
        <v>0</v>
      </c>
      <c r="G302" s="97">
        <v>0</v>
      </c>
      <c r="H302">
        <f>M302/'Konvertering SEK till EURO'!$C$8</f>
        <v>5.9087117735780223E-2</v>
      </c>
      <c r="I302" s="96" t="s">
        <v>1620</v>
      </c>
      <c r="J302" s="108" t="s">
        <v>1785</v>
      </c>
      <c r="K302"/>
      <c r="M302">
        <v>0.78585866588587705</v>
      </c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82" customFormat="1" ht="30" customHeight="1">
      <c r="A303" t="str">
        <f t="shared" si="5"/>
        <v>InköpAvVarorInköpta produkter och tjänster - utökad beräkning7.9.2 Fysioterapimaterial</v>
      </c>
      <c r="B303" t="s">
        <v>12</v>
      </c>
      <c r="C303" t="str">
        <f>'Input-inköpta varor o tjänster'!$J$11</f>
        <v>Inköpta produkter och tjänster - utökad beräkning</v>
      </c>
      <c r="D303" s="96" t="s">
        <v>340</v>
      </c>
      <c r="E303" s="96" t="s">
        <v>1319</v>
      </c>
      <c r="F303" s="97">
        <v>0</v>
      </c>
      <c r="G303" s="97">
        <v>0</v>
      </c>
      <c r="H303">
        <f>M303/'Konvertering SEK till EURO'!$C$8</f>
        <v>4.7462907734136611E-2</v>
      </c>
      <c r="I303" s="96" t="s">
        <v>1621</v>
      </c>
      <c r="J303" s="108" t="s">
        <v>1785</v>
      </c>
      <c r="K303"/>
      <c r="M303">
        <v>0.63125667286401699</v>
      </c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82" customFormat="1" ht="30" customHeight="1">
      <c r="A304" t="str">
        <f t="shared" si="5"/>
        <v>InköpAvVarorInköpta produkter och tjänster - utökad beräkning7.9.3 Träningsutrustning för bassäng</v>
      </c>
      <c r="B304" t="s">
        <v>12</v>
      </c>
      <c r="C304" t="str">
        <f>'Input-inköpta varor o tjänster'!$J$11</f>
        <v>Inköpta produkter och tjänster - utökad beräkning</v>
      </c>
      <c r="D304" s="96" t="s">
        <v>341</v>
      </c>
      <c r="E304" s="96" t="s">
        <v>1319</v>
      </c>
      <c r="F304" s="97">
        <v>0</v>
      </c>
      <c r="G304" s="97">
        <v>0</v>
      </c>
      <c r="H304">
        <f>M304/'Konvertering SEK till EURO'!$C$8</f>
        <v>5.6690910366423077E-2</v>
      </c>
      <c r="I304" s="96" t="s">
        <v>1622</v>
      </c>
      <c r="J304" s="108" t="s">
        <v>1785</v>
      </c>
      <c r="K304"/>
      <c r="M304">
        <v>0.75398910787342699</v>
      </c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82" customFormat="1" ht="30" customHeight="1">
      <c r="A305" t="str">
        <f t="shared" si="5"/>
        <v>InköpAvVarorInköpta produkter och tjänster - utökad beräkning8 Läkemedel och tillhörande tjänster</v>
      </c>
      <c r="B305" t="s">
        <v>12</v>
      </c>
      <c r="C305" t="str">
        <f>'Input-inköpta varor o tjänster'!$J$11</f>
        <v>Inköpta produkter och tjänster - utökad beräkning</v>
      </c>
      <c r="D305" s="96" t="s">
        <v>9</v>
      </c>
      <c r="E305" s="96" t="s">
        <v>1319</v>
      </c>
      <c r="F305" s="97">
        <v>0</v>
      </c>
      <c r="G305" s="97">
        <v>0</v>
      </c>
      <c r="H305">
        <f>M305/'Konvertering SEK till EURO'!$C$8</f>
        <v>2.4641230670288086E-2</v>
      </c>
      <c r="I305" s="96" t="s">
        <v>1623</v>
      </c>
      <c r="J305" s="108" t="s">
        <v>1785</v>
      </c>
      <c r="K305"/>
      <c r="M305">
        <v>0.32772836791483156</v>
      </c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82" customFormat="1" ht="30" customHeight="1">
      <c r="A306" t="str">
        <f t="shared" si="5"/>
        <v>InköpAvVarorInköpta produkter och tjänster - utökad beräkning8.1 Dosdispensering</v>
      </c>
      <c r="B306" t="s">
        <v>12</v>
      </c>
      <c r="C306" t="str">
        <f>'Input-inköpta varor o tjänster'!$J$11</f>
        <v>Inköpta produkter och tjänster - utökad beräkning</v>
      </c>
      <c r="D306" s="96" t="s">
        <v>342</v>
      </c>
      <c r="E306" s="96" t="s">
        <v>1319</v>
      </c>
      <c r="F306" s="97">
        <v>0</v>
      </c>
      <c r="G306" s="97">
        <v>0</v>
      </c>
      <c r="H306">
        <f>M306/'Konvertering SEK till EURO'!$C$8</f>
        <v>5.3580579380120069E-3</v>
      </c>
      <c r="I306" s="96" t="s">
        <v>1624</v>
      </c>
      <c r="J306" s="108" t="s">
        <v>1785</v>
      </c>
      <c r="K306"/>
      <c r="M306">
        <v>7.1262170575559697E-2</v>
      </c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82" customFormat="1" ht="30" customHeight="1">
      <c r="A307" t="str">
        <f t="shared" si="5"/>
        <v>InköpAvVarorInköpta produkter och tjänster - utökad beräkning8.1.1 Slutenvård</v>
      </c>
      <c r="B307" t="s">
        <v>12</v>
      </c>
      <c r="C307" t="str">
        <f>'Input-inköpta varor o tjänster'!$J$11</f>
        <v>Inköpta produkter och tjänster - utökad beräkning</v>
      </c>
      <c r="D307" s="96" t="s">
        <v>343</v>
      </c>
      <c r="E307" s="96" t="s">
        <v>1319</v>
      </c>
      <c r="F307" s="97">
        <v>0</v>
      </c>
      <c r="G307" s="97">
        <v>0</v>
      </c>
      <c r="H307">
        <f>M307/'Konvertering SEK till EURO'!$C$8</f>
        <v>5.3580579380120069E-3</v>
      </c>
      <c r="I307" s="96" t="s">
        <v>1625</v>
      </c>
      <c r="J307" s="108" t="s">
        <v>1785</v>
      </c>
      <c r="K307"/>
      <c r="M307">
        <v>7.1262170575559697E-2</v>
      </c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82" customFormat="1" ht="30" customHeight="1">
      <c r="A308" t="str">
        <f t="shared" si="5"/>
        <v>InköpAvVarorInköpta produkter och tjänster - utökad beräkning8.1.2 Öppenvård</v>
      </c>
      <c r="B308" t="s">
        <v>12</v>
      </c>
      <c r="C308" t="str">
        <f>'Input-inköpta varor o tjänster'!$J$11</f>
        <v>Inköpta produkter och tjänster - utökad beräkning</v>
      </c>
      <c r="D308" s="96" t="s">
        <v>344</v>
      </c>
      <c r="E308" s="96" t="s">
        <v>1319</v>
      </c>
      <c r="F308" s="97">
        <v>0</v>
      </c>
      <c r="G308" s="97">
        <v>0</v>
      </c>
      <c r="H308">
        <f>M308/'Konvertering SEK till EURO'!$C$8</f>
        <v>5.3580579380120069E-3</v>
      </c>
      <c r="I308" s="96" t="s">
        <v>1626</v>
      </c>
      <c r="J308" s="108" t="s">
        <v>1785</v>
      </c>
      <c r="K308"/>
      <c r="M308">
        <v>7.1262170575559697E-2</v>
      </c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82" customFormat="1" ht="30" customHeight="1">
      <c r="A309" t="str">
        <f t="shared" si="5"/>
        <v>InköpAvVarorInköpta produkter och tjänster - utökad beräkning8.2 Läkemedel</v>
      </c>
      <c r="B309" t="s">
        <v>12</v>
      </c>
      <c r="C309" t="str">
        <f>'Input-inköpta varor o tjänster'!$J$11</f>
        <v>Inköpta produkter och tjänster - utökad beräkning</v>
      </c>
      <c r="D309" s="96" t="s">
        <v>345</v>
      </c>
      <c r="E309" s="96" t="s">
        <v>1319</v>
      </c>
      <c r="F309" s="97">
        <v>0</v>
      </c>
      <c r="G309" s="97">
        <v>0</v>
      </c>
      <c r="H309">
        <f>M309/'Konvertering SEK till EURO'!$C$8</f>
        <v>9.2590874202761637E-3</v>
      </c>
      <c r="I309" s="96" t="s">
        <v>1627</v>
      </c>
      <c r="J309" s="108" t="s">
        <v>1785</v>
      </c>
      <c r="K309"/>
      <c r="M309">
        <v>0.12314586268967299</v>
      </c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82" customFormat="1" ht="30" customHeight="1">
      <c r="A310" t="str">
        <f t="shared" si="5"/>
        <v>InköpAvVarorInköpta produkter och tjänster - utökad beräkning8.2.1 Matsmältningsorgan och ämnesomsättning (ATC-A)</v>
      </c>
      <c r="B310" t="s">
        <v>12</v>
      </c>
      <c r="C310" t="str">
        <f>'Input-inköpta varor o tjänster'!$J$11</f>
        <v>Inköpta produkter och tjänster - utökad beräkning</v>
      </c>
      <c r="D310" s="96" t="s">
        <v>346</v>
      </c>
      <c r="E310" s="96" t="s">
        <v>1319</v>
      </c>
      <c r="F310" s="97">
        <v>0</v>
      </c>
      <c r="G310" s="97">
        <v>0</v>
      </c>
      <c r="H310">
        <f>M310/'Konvertering SEK till EURO'!$C$8</f>
        <v>7.9955518387553378E-3</v>
      </c>
      <c r="I310" s="96" t="s">
        <v>1628</v>
      </c>
      <c r="J310" s="108" t="s">
        <v>1785</v>
      </c>
      <c r="K310"/>
      <c r="M310">
        <v>0.10634083945544601</v>
      </c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82" customFormat="1" ht="30" customHeight="1">
      <c r="A311" t="str">
        <f t="shared" si="5"/>
        <v>InköpAvVarorInköpta produkter och tjänster - utökad beräkning8.2.2 Blod och blodbildande organ (ATC-B)</v>
      </c>
      <c r="B311" t="s">
        <v>12</v>
      </c>
      <c r="C311" t="str">
        <f>'Input-inköpta varor o tjänster'!$J$11</f>
        <v>Inköpta produkter och tjänster - utökad beräkning</v>
      </c>
      <c r="D311" s="96" t="s">
        <v>347</v>
      </c>
      <c r="E311" s="96" t="s">
        <v>1319</v>
      </c>
      <c r="F311" s="97">
        <v>0</v>
      </c>
      <c r="G311" s="97">
        <v>0</v>
      </c>
      <c r="H311">
        <f>M311/'Konvertering SEK till EURO'!$C$8</f>
        <v>7.9955518387553378E-3</v>
      </c>
      <c r="I311" s="96" t="s">
        <v>1629</v>
      </c>
      <c r="J311" s="108" t="s">
        <v>1785</v>
      </c>
      <c r="K311"/>
      <c r="M311">
        <v>0.10634083945544601</v>
      </c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82" customFormat="1" ht="30" customHeight="1">
      <c r="A312" t="str">
        <f t="shared" si="5"/>
        <v>InköpAvVarorInköpta produkter och tjänster - utökad beräkning8.2.3 Hjärta och kretslopp (ATC-C)</v>
      </c>
      <c r="B312" t="s">
        <v>12</v>
      </c>
      <c r="C312" t="str">
        <f>'Input-inköpta varor o tjänster'!$J$11</f>
        <v>Inköpta produkter och tjänster - utökad beräkning</v>
      </c>
      <c r="D312" s="96" t="s">
        <v>348</v>
      </c>
      <c r="E312" s="96" t="s">
        <v>1319</v>
      </c>
      <c r="F312" s="97">
        <v>0</v>
      </c>
      <c r="G312" s="97">
        <v>0</v>
      </c>
      <c r="H312">
        <f>M312/'Konvertering SEK till EURO'!$C$8</f>
        <v>7.9955518387553378E-3</v>
      </c>
      <c r="I312" s="96" t="s">
        <v>1630</v>
      </c>
      <c r="J312" s="108" t="s">
        <v>1785</v>
      </c>
      <c r="K312"/>
      <c r="M312">
        <v>0.10634083945544601</v>
      </c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82" customFormat="1" ht="30" customHeight="1">
      <c r="A313" t="str">
        <f t="shared" si="5"/>
        <v>InköpAvVarorInköpta produkter och tjänster - utökad beräkning8.2.4 Hjärta och kretslopp (ATC-D)</v>
      </c>
      <c r="B313" t="s">
        <v>12</v>
      </c>
      <c r="C313" t="str">
        <f>'Input-inköpta varor o tjänster'!$J$11</f>
        <v>Inköpta produkter och tjänster - utökad beräkning</v>
      </c>
      <c r="D313" s="96" t="s">
        <v>349</v>
      </c>
      <c r="E313" s="96" t="s">
        <v>1319</v>
      </c>
      <c r="F313" s="97">
        <v>0</v>
      </c>
      <c r="G313" s="97">
        <v>0</v>
      </c>
      <c r="H313">
        <f>M313/'Konvertering SEK till EURO'!$C$8</f>
        <v>7.9955518387553378E-3</v>
      </c>
      <c r="I313" s="96" t="s">
        <v>1631</v>
      </c>
      <c r="J313" s="108" t="s">
        <v>1785</v>
      </c>
      <c r="K313"/>
      <c r="M313">
        <v>0.10634083945544601</v>
      </c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82" customFormat="1" ht="30" customHeight="1">
      <c r="A314" t="str">
        <f t="shared" si="5"/>
        <v>InköpAvVarorInköpta produkter och tjänster - utökad beräkning8.2.5 Urin- och könsorgan samt könshormoner (ATC-G)</v>
      </c>
      <c r="B314" t="s">
        <v>12</v>
      </c>
      <c r="C314" t="str">
        <f>'Input-inköpta varor o tjänster'!$J$11</f>
        <v>Inköpta produkter och tjänster - utökad beräkning</v>
      </c>
      <c r="D314" s="96" t="s">
        <v>350</v>
      </c>
      <c r="E314" s="96" t="s">
        <v>1319</v>
      </c>
      <c r="F314" s="97">
        <v>0</v>
      </c>
      <c r="G314" s="97">
        <v>0</v>
      </c>
      <c r="H314">
        <f>M314/'Konvertering SEK till EURO'!$C$8</f>
        <v>7.9955518387553378E-3</v>
      </c>
      <c r="I314" s="96" t="s">
        <v>1632</v>
      </c>
      <c r="J314" s="108" t="s">
        <v>1785</v>
      </c>
      <c r="K314"/>
      <c r="M314">
        <v>0.10634083945544601</v>
      </c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82" customFormat="1" ht="30" customHeight="1">
      <c r="A315" t="str">
        <f t="shared" si="5"/>
        <v>InköpAvVarorInköpta produkter och tjänster - utökad beräkning8.2.7 Antiinfektiva medel för systemiskt bruk (ATC-J)</v>
      </c>
      <c r="B315" t="s">
        <v>12</v>
      </c>
      <c r="C315" t="str">
        <f>'Input-inköpta varor o tjänster'!$J$11</f>
        <v>Inköpta produkter och tjänster - utökad beräkning</v>
      </c>
      <c r="D315" s="96" t="s">
        <v>351</v>
      </c>
      <c r="E315" s="96" t="s">
        <v>1319</v>
      </c>
      <c r="F315" s="97">
        <v>0</v>
      </c>
      <c r="G315" s="97">
        <v>0</v>
      </c>
      <c r="H315">
        <f>M315/'Konvertering SEK till EURO'!$C$8</f>
        <v>7.9955518387553378E-3</v>
      </c>
      <c r="I315" s="96" t="s">
        <v>1633</v>
      </c>
      <c r="J315" s="108" t="s">
        <v>1785</v>
      </c>
      <c r="K315"/>
      <c r="M315">
        <v>0.10634083945544601</v>
      </c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82" customFormat="1" ht="30" customHeight="1">
      <c r="A316" t="str">
        <f t="shared" si="5"/>
        <v>InköpAvVarorInköpta produkter och tjänster - utökad beräkning8.2.8 Tumörer och rubbningar i immunsystemet (ATC-L)</v>
      </c>
      <c r="B316" t="s">
        <v>12</v>
      </c>
      <c r="C316" t="str">
        <f>'Input-inköpta varor o tjänster'!$J$11</f>
        <v>Inköpta produkter och tjänster - utökad beräkning</v>
      </c>
      <c r="D316" s="96" t="s">
        <v>352</v>
      </c>
      <c r="E316" s="96" t="s">
        <v>1319</v>
      </c>
      <c r="F316" s="97">
        <v>0</v>
      </c>
      <c r="G316" s="97">
        <v>0</v>
      </c>
      <c r="H316">
        <f>M316/'Konvertering SEK till EURO'!$C$8</f>
        <v>7.9955518387553378E-3</v>
      </c>
      <c r="I316" s="96" t="s">
        <v>1634</v>
      </c>
      <c r="J316" s="108" t="s">
        <v>1785</v>
      </c>
      <c r="K316"/>
      <c r="M316">
        <v>0.10634083945544601</v>
      </c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82" customFormat="1" ht="30" customHeight="1">
      <c r="A317" t="str">
        <f t="shared" si="5"/>
        <v>InköpAvVarorInköpta produkter och tjänster - utökad beräkning8.2.9 Rörelseapparaten (ATC-M)</v>
      </c>
      <c r="B317" t="s">
        <v>12</v>
      </c>
      <c r="C317" t="str">
        <f>'Input-inköpta varor o tjänster'!$J$11</f>
        <v>Inköpta produkter och tjänster - utökad beräkning</v>
      </c>
      <c r="D317" s="96" t="s">
        <v>353</v>
      </c>
      <c r="E317" s="96" t="s">
        <v>1319</v>
      </c>
      <c r="F317" s="97">
        <v>0</v>
      </c>
      <c r="G317" s="97">
        <v>0</v>
      </c>
      <c r="H317">
        <f>M317/'Konvertering SEK till EURO'!$C$8</f>
        <v>7.9955518387553378E-3</v>
      </c>
      <c r="I317" s="96" t="s">
        <v>1635</v>
      </c>
      <c r="J317" s="108" t="s">
        <v>1785</v>
      </c>
      <c r="K317"/>
      <c r="M317">
        <v>0.10634083945544601</v>
      </c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82" customFormat="1" ht="30" customHeight="1">
      <c r="A318" t="str">
        <f t="shared" si="5"/>
        <v>InköpAvVarorInköpta produkter och tjänster - utökad beräkning8.2.10 Nervsystemet (ATC-N)</v>
      </c>
      <c r="B318" t="s">
        <v>12</v>
      </c>
      <c r="C318" t="str">
        <f>'Input-inköpta varor o tjänster'!$J$11</f>
        <v>Inköpta produkter och tjänster - utökad beräkning</v>
      </c>
      <c r="D318" s="96" t="s">
        <v>354</v>
      </c>
      <c r="E318" s="96" t="s">
        <v>1319</v>
      </c>
      <c r="F318" s="97">
        <v>0</v>
      </c>
      <c r="G318" s="97">
        <v>0</v>
      </c>
      <c r="H318">
        <f>M318/'Konvertering SEK till EURO'!$C$8</f>
        <v>7.9955518387553378E-3</v>
      </c>
      <c r="I318" s="96" t="s">
        <v>1636</v>
      </c>
      <c r="J318" s="108" t="s">
        <v>1785</v>
      </c>
      <c r="K318"/>
      <c r="M318">
        <v>0.10634083945544601</v>
      </c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82" customFormat="1" ht="30" customHeight="1">
      <c r="A319" t="str">
        <f t="shared" si="5"/>
        <v>InköpAvVarorInköpta produkter och tjänster - utökad beräkning8.2.11 Antiparasitära, insektsdödande och repellerande medel (ATC-P)</v>
      </c>
      <c r="B319" t="s">
        <v>12</v>
      </c>
      <c r="C319" t="str">
        <f>'Input-inköpta varor o tjänster'!$J$11</f>
        <v>Inköpta produkter och tjänster - utökad beräkning</v>
      </c>
      <c r="D319" s="96" t="s">
        <v>355</v>
      </c>
      <c r="E319" s="96" t="s">
        <v>1319</v>
      </c>
      <c r="F319" s="97">
        <v>0</v>
      </c>
      <c r="G319" s="97">
        <v>0</v>
      </c>
      <c r="H319">
        <f>M319/'Konvertering SEK till EURO'!$C$8</f>
        <v>2.8212121143088794E-2</v>
      </c>
      <c r="I319" s="96" t="s">
        <v>1637</v>
      </c>
      <c r="J319" s="108" t="s">
        <v>1785</v>
      </c>
      <c r="K319"/>
      <c r="M319">
        <v>0.375221211203081</v>
      </c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2" customFormat="1" ht="30" customHeight="1">
      <c r="A320" t="str">
        <f t="shared" si="5"/>
        <v>InköpAvVarorInköpta produkter och tjänster - utökad beräkning8.2.12 Andningsorgan (ATC-R)</v>
      </c>
      <c r="B320" t="s">
        <v>12</v>
      </c>
      <c r="C320" t="str">
        <f>'Input-inköpta varor o tjänster'!$J$11</f>
        <v>Inköpta produkter och tjänster - utökad beräkning</v>
      </c>
      <c r="D320" s="96" t="s">
        <v>356</v>
      </c>
      <c r="E320" s="96" t="s">
        <v>1319</v>
      </c>
      <c r="F320" s="97">
        <v>0</v>
      </c>
      <c r="G320" s="97">
        <v>0</v>
      </c>
      <c r="H320">
        <f>M320/'Konvertering SEK till EURO'!$C$8</f>
        <v>7.9955518387553378E-3</v>
      </c>
      <c r="I320" s="96" t="s">
        <v>1638</v>
      </c>
      <c r="J320" s="108" t="s">
        <v>1785</v>
      </c>
      <c r="K320"/>
      <c r="M320">
        <v>0.10634083945544601</v>
      </c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2" customFormat="1" ht="30" customHeight="1">
      <c r="A321" t="str">
        <f t="shared" si="5"/>
        <v>InköpAvVarorInköpta produkter och tjänster - utökad beräkning8.2.13 Ögon och öron (ATC-S)</v>
      </c>
      <c r="B321" t="s">
        <v>12</v>
      </c>
      <c r="C321" t="str">
        <f>'Input-inköpta varor o tjänster'!$J$11</f>
        <v>Inköpta produkter och tjänster - utökad beräkning</v>
      </c>
      <c r="D321" s="96" t="s">
        <v>357</v>
      </c>
      <c r="E321" s="96" t="s">
        <v>1319</v>
      </c>
      <c r="F321" s="97">
        <v>0</v>
      </c>
      <c r="G321" s="97">
        <v>0</v>
      </c>
      <c r="H321">
        <f>M321/'Konvertering SEK till EURO'!$C$8</f>
        <v>7.9955518387553378E-3</v>
      </c>
      <c r="I321" s="96" t="s">
        <v>1639</v>
      </c>
      <c r="J321" s="108" t="s">
        <v>1785</v>
      </c>
      <c r="K321"/>
      <c r="M321">
        <v>0.10634083945544601</v>
      </c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2" customFormat="1" ht="30" customHeight="1">
      <c r="A322" t="str">
        <f t="shared" si="5"/>
        <v>InköpAvVarorInköpta produkter och tjänster - utökad beräkning8.2.14 Övrigt (ATC-V)</v>
      </c>
      <c r="B322" t="s">
        <v>12</v>
      </c>
      <c r="C322" t="str">
        <f>'Input-inköpta varor o tjänster'!$J$11</f>
        <v>Inköpta produkter och tjänster - utökad beräkning</v>
      </c>
      <c r="D322" s="96" t="s">
        <v>358</v>
      </c>
      <c r="E322" s="96" t="s">
        <v>1319</v>
      </c>
      <c r="F322" s="97">
        <v>0</v>
      </c>
      <c r="G322" s="97">
        <v>0</v>
      </c>
      <c r="H322">
        <f>M322/'Konvertering SEK till EURO'!$C$8</f>
        <v>7.9955518387553378E-3</v>
      </c>
      <c r="I322" s="96" t="s">
        <v>1640</v>
      </c>
      <c r="J322" s="108" t="s">
        <v>1785</v>
      </c>
      <c r="K322"/>
      <c r="M322">
        <v>0.10634083945544601</v>
      </c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2" customFormat="1" ht="30" customHeight="1">
      <c r="A323" t="str">
        <f t="shared" si="5"/>
        <v>InköpAvVarorInköpta produkter och tjänster - utökad beräkning8.2.15 Vacciner</v>
      </c>
      <c r="B323" t="s">
        <v>12</v>
      </c>
      <c r="C323" t="str">
        <f>'Input-inköpta varor o tjänster'!$J$11</f>
        <v>Inköpta produkter och tjänster - utökad beräkning</v>
      </c>
      <c r="D323" s="96" t="s">
        <v>359</v>
      </c>
      <c r="E323" s="96" t="s">
        <v>1319</v>
      </c>
      <c r="F323" s="97">
        <v>0</v>
      </c>
      <c r="G323" s="97">
        <v>0</v>
      </c>
      <c r="H323">
        <f>M323/'Konvertering SEK till EURO'!$C$8</f>
        <v>7.9955518387553378E-3</v>
      </c>
      <c r="I323" s="96" t="s">
        <v>1641</v>
      </c>
      <c r="J323" s="108" t="s">
        <v>1785</v>
      </c>
      <c r="K323"/>
      <c r="M323">
        <v>0.10634083945544601</v>
      </c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2" customFormat="1" ht="30" customHeight="1">
      <c r="A324" t="str">
        <f t="shared" si="5"/>
        <v>InköpAvVarorInköpta produkter och tjänster - utökad beräkning8.2.16 Radiofarmaka</v>
      </c>
      <c r="B324" t="s">
        <v>12</v>
      </c>
      <c r="C324" t="str">
        <f>'Input-inköpta varor o tjänster'!$J$11</f>
        <v>Inköpta produkter och tjänster - utökad beräkning</v>
      </c>
      <c r="D324" s="96" t="s">
        <v>360</v>
      </c>
      <c r="E324" s="96" t="s">
        <v>1319</v>
      </c>
      <c r="F324" s="97">
        <v>0</v>
      </c>
      <c r="G324" s="97">
        <v>0</v>
      </c>
      <c r="H324">
        <f>M324/'Konvertering SEK till EURO'!$C$8</f>
        <v>7.9955518387553378E-3</v>
      </c>
      <c r="I324" s="96" t="s">
        <v>1642</v>
      </c>
      <c r="J324" s="108" t="s">
        <v>1785</v>
      </c>
      <c r="K324"/>
      <c r="M324">
        <v>0.10634083945544601</v>
      </c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2" customFormat="1" ht="30" customHeight="1">
      <c r="A325" t="str">
        <f t="shared" si="5"/>
        <v>InköpAvVarorInköpta produkter och tjänster - utökad beräkning8.3 Läkemedelsförsörjning sjukhus</v>
      </c>
      <c r="B325" t="s">
        <v>12</v>
      </c>
      <c r="C325" t="str">
        <f>'Input-inköpta varor o tjänster'!$J$11</f>
        <v>Inköpta produkter och tjänster - utökad beräkning</v>
      </c>
      <c r="D325" s="96" t="s">
        <v>361</v>
      </c>
      <c r="E325" s="96" t="s">
        <v>1319</v>
      </c>
      <c r="F325" s="97">
        <v>0</v>
      </c>
      <c r="G325" s="97">
        <v>0</v>
      </c>
      <c r="H325">
        <f>M325/'Konvertering SEK till EURO'!$C$8</f>
        <v>5.3580579380120069E-3</v>
      </c>
      <c r="I325" s="96" t="s">
        <v>1643</v>
      </c>
      <c r="J325" s="108" t="s">
        <v>1785</v>
      </c>
      <c r="K325"/>
      <c r="M325">
        <v>7.1262170575559697E-2</v>
      </c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2" customFormat="1" ht="30" customHeight="1">
      <c r="A326" t="str">
        <f t="shared" si="5"/>
        <v>InköpAvVarorInköpta produkter och tjänster - utökad beräkning8.4 Medicinsk gas och tillbehör</v>
      </c>
      <c r="B326" t="s">
        <v>12</v>
      </c>
      <c r="C326" t="str">
        <f>'Input-inköpta varor o tjänster'!$J$11</f>
        <v>Inköpta produkter och tjänster - utökad beräkning</v>
      </c>
      <c r="D326" s="96" t="s">
        <v>362</v>
      </c>
      <c r="E326" s="96" t="s">
        <v>1319</v>
      </c>
      <c r="F326" s="97">
        <v>0</v>
      </c>
      <c r="G326" s="97">
        <v>0</v>
      </c>
      <c r="H326">
        <f>M326/'Konvertering SEK till EURO'!$C$8</f>
        <v>9.6223690452604663E-2</v>
      </c>
      <c r="I326" s="96" t="s">
        <v>1644</v>
      </c>
      <c r="J326" s="108" t="s">
        <v>1785</v>
      </c>
      <c r="K326"/>
      <c r="M326">
        <v>1.2797750830196422</v>
      </c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2" customFormat="1" ht="30" customHeight="1">
      <c r="A327" t="str">
        <f t="shared" si="5"/>
        <v>InköpAvVarorInköpta produkter och tjänster - utökad beräkning8.4.1 Flaskor</v>
      </c>
      <c r="B327" t="s">
        <v>12</v>
      </c>
      <c r="C327" t="str">
        <f>'Input-inköpta varor o tjänster'!$J$11</f>
        <v>Inköpta produkter och tjänster - utökad beräkning</v>
      </c>
      <c r="D327" s="96" t="s">
        <v>363</v>
      </c>
      <c r="E327" s="96" t="s">
        <v>1319</v>
      </c>
      <c r="F327" s="97">
        <v>0</v>
      </c>
      <c r="G327" s="97">
        <v>0</v>
      </c>
      <c r="H327">
        <f>M327/'Konvertering SEK till EURO'!$C$8</f>
        <v>6.8447481776359398E-2</v>
      </c>
      <c r="I327" s="96" t="s">
        <v>1645</v>
      </c>
      <c r="J327" s="108" t="s">
        <v>1785</v>
      </c>
      <c r="K327"/>
      <c r="M327">
        <v>0.91035150762558004</v>
      </c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2" customFormat="1" ht="30" customHeight="1">
      <c r="A328" t="str">
        <f t="shared" si="5"/>
        <v>InköpAvVarorInköpta produkter och tjänster - utökad beräkning8.4.2 Medicinsk gas</v>
      </c>
      <c r="B328" t="s">
        <v>12</v>
      </c>
      <c r="C328" t="str">
        <f>'Input-inköpta varor o tjänster'!$J$11</f>
        <v>Inköpta produkter och tjänster - utökad beräkning</v>
      </c>
      <c r="D328" s="96" t="s">
        <v>364</v>
      </c>
      <c r="E328" s="96" t="s">
        <v>1319</v>
      </c>
      <c r="F328" s="97">
        <v>0</v>
      </c>
      <c r="G328" s="97">
        <v>0</v>
      </c>
      <c r="H328">
        <f>M328/'Konvertering SEK till EURO'!$C$8</f>
        <v>2.7373287818043535E-2</v>
      </c>
      <c r="I328" s="96" t="s">
        <v>1646</v>
      </c>
      <c r="J328" s="108" t="s">
        <v>1785</v>
      </c>
      <c r="K328"/>
      <c r="M328">
        <v>0.36406472797997902</v>
      </c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2" customFormat="1" ht="30" customHeight="1">
      <c r="A329" t="str">
        <f t="shared" si="5"/>
        <v>InköpAvVarorInköpta produkter och tjänster - utökad beräkning8.4.3 Tankar</v>
      </c>
      <c r="B329" t="s">
        <v>12</v>
      </c>
      <c r="C329" t="str">
        <f>'Input-inköpta varor o tjänster'!$J$11</f>
        <v>Inköpta produkter och tjänster - utökad beräkning</v>
      </c>
      <c r="D329" s="96" t="s">
        <v>365</v>
      </c>
      <c r="E329" s="96" t="s">
        <v>1319</v>
      </c>
      <c r="F329" s="97">
        <v>0</v>
      </c>
      <c r="G329" s="97">
        <v>0</v>
      </c>
      <c r="H329">
        <f>M329/'Konvertering SEK till EURO'!$C$8</f>
        <v>0.26170070439797216</v>
      </c>
      <c r="I329" s="96" t="s">
        <v>1647</v>
      </c>
      <c r="J329" s="108" t="s">
        <v>1785</v>
      </c>
      <c r="K329"/>
      <c r="M329">
        <v>3.4806193684930302</v>
      </c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2" customFormat="1" ht="30" customHeight="1">
      <c r="A330" t="str">
        <f t="shared" si="5"/>
        <v>InköpAvVarorInköpta produkter och tjänster - utökad beräkning8.4.99 Övrigt medicinsk gas</v>
      </c>
      <c r="B330" t="s">
        <v>12</v>
      </c>
      <c r="C330" t="str">
        <f>'Input-inköpta varor o tjänster'!$J$11</f>
        <v>Inköpta produkter och tjänster - utökad beräkning</v>
      </c>
      <c r="D330" s="96" t="s">
        <v>366</v>
      </c>
      <c r="E330" s="96" t="s">
        <v>1319</v>
      </c>
      <c r="F330" s="97">
        <v>0</v>
      </c>
      <c r="G330" s="97">
        <v>0</v>
      </c>
      <c r="H330">
        <f>M330/'Konvertering SEK till EURO'!$C$8</f>
        <v>2.7373287818043535E-2</v>
      </c>
      <c r="I330" s="96" t="s">
        <v>1648</v>
      </c>
      <c r="J330" s="108" t="s">
        <v>1785</v>
      </c>
      <c r="K330"/>
      <c r="M330">
        <v>0.36406472797997902</v>
      </c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2" customFormat="1" ht="30" customHeight="1">
      <c r="A331" t="str">
        <f t="shared" si="5"/>
        <v>InköpAvVarorInköpta produkter och tjänster - utökad beräkning8.99 Övriga läkemedelsrelaterade tjänster</v>
      </c>
      <c r="B331" t="s">
        <v>12</v>
      </c>
      <c r="C331" t="str">
        <f>'Input-inköpta varor o tjänster'!$J$11</f>
        <v>Inköpta produkter och tjänster - utökad beräkning</v>
      </c>
      <c r="D331" s="96" t="s">
        <v>367</v>
      </c>
      <c r="E331" s="96" t="s">
        <v>1319</v>
      </c>
      <c r="F331" s="97">
        <v>0</v>
      </c>
      <c r="G331" s="97">
        <v>0</v>
      </c>
      <c r="H331">
        <f>M331/'Konvertering SEK till EURO'!$C$8</f>
        <v>5.3580579380120069E-3</v>
      </c>
      <c r="I331" s="96" t="s">
        <v>1649</v>
      </c>
      <c r="J331" s="108" t="s">
        <v>1785</v>
      </c>
      <c r="K331"/>
      <c r="M331">
        <v>7.1262170575559697E-2</v>
      </c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2" customFormat="1" ht="30" customHeight="1">
      <c r="A332" t="str">
        <f t="shared" si="5"/>
        <v>InköpAvVarorInköpta produkter och tjänster - utökad beräkning9 Vård- och tandvårdsrelaterade tjänster</v>
      </c>
      <c r="B332" t="s">
        <v>12</v>
      </c>
      <c r="C332" t="str">
        <f>'Input-inköpta varor o tjänster'!$J$11</f>
        <v>Inköpta produkter och tjänster - utökad beräkning</v>
      </c>
      <c r="D332" s="96" t="s">
        <v>10</v>
      </c>
      <c r="E332" s="96" t="s">
        <v>1319</v>
      </c>
      <c r="F332" s="97">
        <v>0</v>
      </c>
      <c r="G332" s="97">
        <v>0</v>
      </c>
      <c r="H332">
        <f>M332/'Konvertering SEK till EURO'!$C$8</f>
        <v>5.3580579380120147E-3</v>
      </c>
      <c r="I332" s="96" t="s">
        <v>1650</v>
      </c>
      <c r="J332" s="108" t="s">
        <v>1785</v>
      </c>
      <c r="K332"/>
      <c r="M332">
        <v>7.1262170575559794E-2</v>
      </c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2" customFormat="1" ht="30" customHeight="1">
      <c r="A333" t="str">
        <f t="shared" si="5"/>
        <v>InköpAvVarorInköpta produkter och tjänster - utökad beräkning9.1 Barn- och ungdomsmedicinska specialiteter</v>
      </c>
      <c r="B333" t="s">
        <v>12</v>
      </c>
      <c r="C333" t="str">
        <f>'Input-inköpta varor o tjänster'!$J$11</f>
        <v>Inköpta produkter och tjänster - utökad beräkning</v>
      </c>
      <c r="D333" s="96" t="s">
        <v>368</v>
      </c>
      <c r="E333" s="96" t="s">
        <v>1319</v>
      </c>
      <c r="F333" s="97">
        <v>0</v>
      </c>
      <c r="G333" s="97">
        <v>0</v>
      </c>
      <c r="H333">
        <f>M333/'Konvertering SEK till EURO'!$C$8</f>
        <v>5.3580579380120069E-3</v>
      </c>
      <c r="I333" s="96" t="s">
        <v>1651</v>
      </c>
      <c r="J333" s="108" t="s">
        <v>1785</v>
      </c>
      <c r="K333"/>
      <c r="M333">
        <v>7.1262170575559697E-2</v>
      </c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2" customFormat="1" ht="30" customHeight="1">
      <c r="A334" t="str">
        <f t="shared" si="5"/>
        <v>InköpAvVarorInköpta produkter och tjänster - utökad beräkning9.1.1 Barn- och ungdomsmedicin (inkl Barn- och ungdomsallergologi, Barn- och ungdomshematologi och onkologi, Barn- och ungdomskardiologi och Neonatologi)</v>
      </c>
      <c r="B334" t="s">
        <v>12</v>
      </c>
      <c r="C334" t="str">
        <f>'Input-inköpta varor o tjänster'!$J$11</f>
        <v>Inköpta produkter och tjänster - utökad beräkning</v>
      </c>
      <c r="D334" s="96" t="s">
        <v>369</v>
      </c>
      <c r="E334" s="96" t="s">
        <v>1319</v>
      </c>
      <c r="F334" s="97">
        <v>0</v>
      </c>
      <c r="G334" s="97">
        <v>0</v>
      </c>
      <c r="H334">
        <f>M334/'Konvertering SEK till EURO'!$C$8</f>
        <v>5.3580579380120069E-3</v>
      </c>
      <c r="I334" s="96" t="s">
        <v>1652</v>
      </c>
      <c r="J334" s="108" t="s">
        <v>1785</v>
      </c>
      <c r="K334"/>
      <c r="M334">
        <v>7.1262170575559697E-2</v>
      </c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2" customFormat="1" ht="30" customHeight="1">
      <c r="A335" t="str">
        <f t="shared" si="5"/>
        <v>InköpAvVarorInköpta produkter och tjänster - utökad beräkning9.2 Bild- och funktionsmedicinska specialiteter</v>
      </c>
      <c r="B335" t="s">
        <v>12</v>
      </c>
      <c r="C335" t="str">
        <f>'Input-inköpta varor o tjänster'!$J$11</f>
        <v>Inköpta produkter och tjänster - utökad beräkning</v>
      </c>
      <c r="D335" s="96" t="s">
        <v>370</v>
      </c>
      <c r="E335" s="96" t="s">
        <v>1319</v>
      </c>
      <c r="F335" s="97">
        <v>0</v>
      </c>
      <c r="G335" s="97">
        <v>0</v>
      </c>
      <c r="H335">
        <f>M335/'Konvertering SEK till EURO'!$C$8</f>
        <v>5.3580579380120069E-3</v>
      </c>
      <c r="I335" s="96" t="s">
        <v>1653</v>
      </c>
      <c r="J335" s="108" t="s">
        <v>1785</v>
      </c>
      <c r="K335"/>
      <c r="M335">
        <v>7.1262170575559697E-2</v>
      </c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2" customFormat="1" ht="30" customHeight="1">
      <c r="A336" t="str">
        <f t="shared" si="5"/>
        <v>InköpAvVarorInköpta produkter och tjänster - utökad beräkning9.2.1 Klinisk fysiologi</v>
      </c>
      <c r="B336" t="s">
        <v>12</v>
      </c>
      <c r="C336" t="str">
        <f>'Input-inköpta varor o tjänster'!$J$11</f>
        <v>Inköpta produkter och tjänster - utökad beräkning</v>
      </c>
      <c r="D336" s="96" t="s">
        <v>371</v>
      </c>
      <c r="E336" s="96" t="s">
        <v>1319</v>
      </c>
      <c r="F336" s="97">
        <v>0</v>
      </c>
      <c r="G336" s="97">
        <v>0</v>
      </c>
      <c r="H336">
        <f>M336/'Konvertering SEK till EURO'!$C$8</f>
        <v>5.3580579380120069E-3</v>
      </c>
      <c r="I336" s="96" t="s">
        <v>1654</v>
      </c>
      <c r="J336" s="108" t="s">
        <v>1785</v>
      </c>
      <c r="K336"/>
      <c r="M336">
        <v>7.1262170575559697E-2</v>
      </c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  <row r="337" spans="1:91" s="82" customFormat="1" ht="30" customHeight="1">
      <c r="A337" t="str">
        <f t="shared" si="5"/>
        <v>InköpAvVarorInköpta produkter och tjänster - utökad beräkning9.2.2 Radiologi (inkl Neuroradiologi)</v>
      </c>
      <c r="B337" t="s">
        <v>12</v>
      </c>
      <c r="C337" t="str">
        <f>'Input-inköpta varor o tjänster'!$J$11</f>
        <v>Inköpta produkter och tjänster - utökad beräkning</v>
      </c>
      <c r="D337" s="96" t="s">
        <v>372</v>
      </c>
      <c r="E337" s="96" t="s">
        <v>1319</v>
      </c>
      <c r="F337" s="97">
        <v>0</v>
      </c>
      <c r="G337" s="97">
        <v>0</v>
      </c>
      <c r="H337">
        <f>M337/'Konvertering SEK till EURO'!$C$8</f>
        <v>5.3580579380120069E-3</v>
      </c>
      <c r="I337" s="96" t="s">
        <v>1655</v>
      </c>
      <c r="J337" s="108" t="s">
        <v>1785</v>
      </c>
      <c r="K337"/>
      <c r="M337">
        <v>7.1262170575559697E-2</v>
      </c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</row>
    <row r="338" spans="1:91" s="82" customFormat="1" ht="30" customHeight="1">
      <c r="A338" t="str">
        <f t="shared" si="5"/>
        <v>InköpAvVarorInköpta produkter och tjänster - utökad beräkning9.3 Enskilda basspecialiteter</v>
      </c>
      <c r="B338" t="s">
        <v>12</v>
      </c>
      <c r="C338" t="str">
        <f>'Input-inköpta varor o tjänster'!$J$11</f>
        <v>Inköpta produkter och tjänster - utökad beräkning</v>
      </c>
      <c r="D338" s="96" t="s">
        <v>373</v>
      </c>
      <c r="E338" s="96" t="s">
        <v>1319</v>
      </c>
      <c r="F338" s="97">
        <v>0</v>
      </c>
      <c r="G338" s="97">
        <v>0</v>
      </c>
      <c r="H338">
        <f>M338/'Konvertering SEK till EURO'!$C$8</f>
        <v>5.3580579380120069E-3</v>
      </c>
      <c r="I338" s="96" t="s">
        <v>1656</v>
      </c>
      <c r="J338" s="108" t="s">
        <v>1785</v>
      </c>
      <c r="K338"/>
      <c r="M338">
        <v>7.1262170575559697E-2</v>
      </c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</row>
    <row r="339" spans="1:91" s="82" customFormat="1" ht="30" customHeight="1">
      <c r="A339" t="str">
        <f t="shared" si="5"/>
        <v>InköpAvVarorInköpta produkter och tjänster - utökad beräkning9.3.1 Akutsjukvård</v>
      </c>
      <c r="B339" t="s">
        <v>12</v>
      </c>
      <c r="C339" t="str">
        <f>'Input-inköpta varor o tjänster'!$J$11</f>
        <v>Inköpta produkter och tjänster - utökad beräkning</v>
      </c>
      <c r="D339" s="96" t="s">
        <v>374</v>
      </c>
      <c r="E339" s="96" t="s">
        <v>1319</v>
      </c>
      <c r="F339" s="97">
        <v>0</v>
      </c>
      <c r="G339" s="97">
        <v>0</v>
      </c>
      <c r="H339">
        <f>M339/'Konvertering SEK till EURO'!$C$8</f>
        <v>5.3580579380120069E-3</v>
      </c>
      <c r="I339" s="96" t="s">
        <v>1657</v>
      </c>
      <c r="J339" s="108" t="s">
        <v>1785</v>
      </c>
      <c r="K339"/>
      <c r="M339">
        <v>7.1262170575559697E-2</v>
      </c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</row>
    <row r="340" spans="1:91" s="82" customFormat="1" ht="30" customHeight="1">
      <c r="A340" t="str">
        <f t="shared" si="5"/>
        <v>InköpAvVarorInköpta produkter och tjänster - utökad beräkning9.3.2 Allmänmedicin</v>
      </c>
      <c r="B340" t="s">
        <v>12</v>
      </c>
      <c r="C340" t="str">
        <f>'Input-inköpta varor o tjänster'!$J$11</f>
        <v>Inköpta produkter och tjänster - utökad beräkning</v>
      </c>
      <c r="D340" s="96" t="s">
        <v>375</v>
      </c>
      <c r="E340" s="96" t="s">
        <v>1319</v>
      </c>
      <c r="F340" s="97">
        <v>0</v>
      </c>
      <c r="G340" s="97">
        <v>0</v>
      </c>
      <c r="H340">
        <f>M340/'Konvertering SEK till EURO'!$C$8</f>
        <v>5.3580579380120069E-3</v>
      </c>
      <c r="I340" s="96" t="s">
        <v>1658</v>
      </c>
      <c r="J340" s="108" t="s">
        <v>1785</v>
      </c>
      <c r="K340"/>
      <c r="M340">
        <v>7.1262170575559697E-2</v>
      </c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</row>
    <row r="341" spans="1:91" s="82" customFormat="1" ht="30" customHeight="1">
      <c r="A341" t="str">
        <f t="shared" si="5"/>
        <v>InköpAvVarorInköpta produkter och tjänster - utökad beräkning9.3.3 Arbets- och miljömedicin</v>
      </c>
      <c r="B341" t="s">
        <v>12</v>
      </c>
      <c r="C341" t="str">
        <f>'Input-inköpta varor o tjänster'!$J$11</f>
        <v>Inköpta produkter och tjänster - utökad beräkning</v>
      </c>
      <c r="D341" s="96" t="s">
        <v>376</v>
      </c>
      <c r="E341" s="96" t="s">
        <v>1319</v>
      </c>
      <c r="F341" s="97">
        <v>0</v>
      </c>
      <c r="G341" s="97">
        <v>0</v>
      </c>
      <c r="H341">
        <f>M341/'Konvertering SEK till EURO'!$C$8</f>
        <v>5.3580579380120069E-3</v>
      </c>
      <c r="I341" s="96" t="s">
        <v>1659</v>
      </c>
      <c r="J341" s="108" t="s">
        <v>1785</v>
      </c>
      <c r="K341"/>
      <c r="M341">
        <v>7.1262170575559697E-2</v>
      </c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</row>
    <row r="342" spans="1:91" s="82" customFormat="1" ht="30" customHeight="1">
      <c r="A342" t="str">
        <f t="shared" si="5"/>
        <v>InköpAvVarorInköpta produkter och tjänster - utökad beräkning9.3.4 Hud- och könssjukdomar</v>
      </c>
      <c r="B342" t="s">
        <v>12</v>
      </c>
      <c r="C342" t="str">
        <f>'Input-inköpta varor o tjänster'!$J$11</f>
        <v>Inköpta produkter och tjänster - utökad beräkning</v>
      </c>
      <c r="D342" s="96" t="s">
        <v>377</v>
      </c>
      <c r="E342" s="96" t="s">
        <v>1319</v>
      </c>
      <c r="F342" s="97">
        <v>0</v>
      </c>
      <c r="G342" s="97">
        <v>0</v>
      </c>
      <c r="H342">
        <f>M342/'Konvertering SEK till EURO'!$C$8</f>
        <v>5.3580579380120069E-3</v>
      </c>
      <c r="I342" s="96" t="s">
        <v>1660</v>
      </c>
      <c r="J342" s="108" t="s">
        <v>1785</v>
      </c>
      <c r="K342"/>
      <c r="M342">
        <v>7.1262170575559697E-2</v>
      </c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</row>
    <row r="343" spans="1:91" s="82" customFormat="1" ht="30" customHeight="1">
      <c r="A343" t="str">
        <f t="shared" si="5"/>
        <v>InköpAvVarorInköpta produkter och tjänster - utökad beräkning9.3.5 Infektionssjukdomar</v>
      </c>
      <c r="B343" t="s">
        <v>12</v>
      </c>
      <c r="C343" t="str">
        <f>'Input-inköpta varor o tjänster'!$J$11</f>
        <v>Inköpta produkter och tjänster - utökad beräkning</v>
      </c>
      <c r="D343" s="96" t="s">
        <v>378</v>
      </c>
      <c r="E343" s="96" t="s">
        <v>1319</v>
      </c>
      <c r="F343" s="97">
        <v>0</v>
      </c>
      <c r="G343" s="97">
        <v>0</v>
      </c>
      <c r="H343">
        <f>M343/'Konvertering SEK till EURO'!$C$8</f>
        <v>5.3580579380120069E-3</v>
      </c>
      <c r="I343" s="96" t="s">
        <v>1661</v>
      </c>
      <c r="J343" s="108" t="s">
        <v>1785</v>
      </c>
      <c r="K343"/>
      <c r="M343">
        <v>7.1262170575559697E-2</v>
      </c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</row>
    <row r="344" spans="1:91" s="82" customFormat="1" ht="30" customHeight="1">
      <c r="A344" t="str">
        <f t="shared" si="5"/>
        <v>InköpAvVarorInköpta produkter och tjänster - utökad beräkning9.3.6 Klinisk farmakologi</v>
      </c>
      <c r="B344" t="s">
        <v>12</v>
      </c>
      <c r="C344" t="str">
        <f>'Input-inköpta varor o tjänster'!$J$11</f>
        <v>Inköpta produkter och tjänster - utökad beräkning</v>
      </c>
      <c r="D344" s="96" t="s">
        <v>379</v>
      </c>
      <c r="E344" s="96" t="s">
        <v>1319</v>
      </c>
      <c r="F344" s="97">
        <v>0</v>
      </c>
      <c r="G344" s="97">
        <v>0</v>
      </c>
      <c r="H344">
        <f>M344/'Konvertering SEK till EURO'!$C$8</f>
        <v>5.3580579380120069E-3</v>
      </c>
      <c r="I344" s="96" t="s">
        <v>1662</v>
      </c>
      <c r="J344" s="108" t="s">
        <v>1785</v>
      </c>
      <c r="K344"/>
      <c r="M344">
        <v>7.1262170575559697E-2</v>
      </c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</row>
    <row r="345" spans="1:91" s="82" customFormat="1" ht="30" customHeight="1">
      <c r="A345" t="str">
        <f t="shared" si="5"/>
        <v>InköpAvVarorInköpta produkter och tjänster - utökad beräkning9.3.7 Klinisk genetik</v>
      </c>
      <c r="B345" t="s">
        <v>12</v>
      </c>
      <c r="C345" t="str">
        <f>'Input-inköpta varor o tjänster'!$J$11</f>
        <v>Inköpta produkter och tjänster - utökad beräkning</v>
      </c>
      <c r="D345" s="96" t="s">
        <v>380</v>
      </c>
      <c r="E345" s="96" t="s">
        <v>1319</v>
      </c>
      <c r="F345" s="97">
        <v>0</v>
      </c>
      <c r="G345" s="97">
        <v>0</v>
      </c>
      <c r="H345">
        <f>M345/'Konvertering SEK till EURO'!$C$8</f>
        <v>5.3580579380120069E-3</v>
      </c>
      <c r="I345" s="96" t="s">
        <v>1663</v>
      </c>
      <c r="J345" s="108" t="s">
        <v>1785</v>
      </c>
      <c r="K345"/>
      <c r="M345">
        <v>7.1262170575559697E-2</v>
      </c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</row>
    <row r="346" spans="1:91" s="82" customFormat="1" ht="30" customHeight="1">
      <c r="A346" t="str">
        <f t="shared" si="5"/>
        <v>InköpAvVarorInköpta produkter och tjänster - utökad beräkning9.3.8 Onkologi</v>
      </c>
      <c r="B346" t="s">
        <v>12</v>
      </c>
      <c r="C346" t="str">
        <f>'Input-inköpta varor o tjänster'!$J$11</f>
        <v>Inköpta produkter och tjänster - utökad beräkning</v>
      </c>
      <c r="D346" s="96" t="s">
        <v>381</v>
      </c>
      <c r="E346" s="96" t="s">
        <v>1319</v>
      </c>
      <c r="F346" s="97">
        <v>0</v>
      </c>
      <c r="G346" s="97">
        <v>0</v>
      </c>
      <c r="H346">
        <f>M346/'Konvertering SEK till EURO'!$C$8</f>
        <v>5.3580579380120069E-3</v>
      </c>
      <c r="I346" s="96" t="s">
        <v>1664</v>
      </c>
      <c r="J346" s="108" t="s">
        <v>1785</v>
      </c>
      <c r="K346"/>
      <c r="M346">
        <v>7.1262170575559697E-2</v>
      </c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</row>
    <row r="347" spans="1:91" s="82" customFormat="1" ht="30" customHeight="1">
      <c r="A347" t="str">
        <f t="shared" si="5"/>
        <v>InköpAvVarorInköpta produkter och tjänster - utökad beräkning9.3.9 Reumatologi</v>
      </c>
      <c r="B347" t="s">
        <v>12</v>
      </c>
      <c r="C347" t="str">
        <f>'Input-inköpta varor o tjänster'!$J$11</f>
        <v>Inköpta produkter och tjänster - utökad beräkning</v>
      </c>
      <c r="D347" s="96" t="s">
        <v>382</v>
      </c>
      <c r="E347" s="96" t="s">
        <v>1319</v>
      </c>
      <c r="F347" s="97">
        <v>0</v>
      </c>
      <c r="G347" s="97">
        <v>0</v>
      </c>
      <c r="H347">
        <f>M347/'Konvertering SEK till EURO'!$C$8</f>
        <v>5.3580579380120069E-3</v>
      </c>
      <c r="I347" s="96" t="s">
        <v>1665</v>
      </c>
      <c r="J347" s="108" t="s">
        <v>1785</v>
      </c>
      <c r="K347"/>
      <c r="M347">
        <v>7.1262170575559697E-2</v>
      </c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</row>
    <row r="348" spans="1:91" s="82" customFormat="1" ht="30" customHeight="1">
      <c r="A348" t="str">
        <f t="shared" si="5"/>
        <v>InköpAvVarorInköpta produkter och tjänster - utökad beräkning9.3.10 Rättsmedicin</v>
      </c>
      <c r="B348" t="s">
        <v>12</v>
      </c>
      <c r="C348" t="str">
        <f>'Input-inköpta varor o tjänster'!$J$11</f>
        <v>Inköpta produkter och tjänster - utökad beräkning</v>
      </c>
      <c r="D348" s="96" t="s">
        <v>383</v>
      </c>
      <c r="E348" s="96" t="s">
        <v>1319</v>
      </c>
      <c r="F348" s="97">
        <v>0</v>
      </c>
      <c r="G348" s="97">
        <v>0</v>
      </c>
      <c r="H348">
        <f>M348/'Konvertering SEK till EURO'!$C$8</f>
        <v>5.3580579380120069E-3</v>
      </c>
      <c r="I348" s="96" t="s">
        <v>1666</v>
      </c>
      <c r="J348" s="108" t="s">
        <v>1785</v>
      </c>
      <c r="K348"/>
      <c r="M348">
        <v>7.1262170575559697E-2</v>
      </c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</row>
    <row r="349" spans="1:91" s="82" customFormat="1" ht="30" customHeight="1">
      <c r="A349" t="str">
        <f t="shared" si="5"/>
        <v>InköpAvVarorInköpta produkter och tjänster - utökad beräkning9.3.11 Socialmedicin</v>
      </c>
      <c r="B349" t="s">
        <v>12</v>
      </c>
      <c r="C349" t="str">
        <f>'Input-inköpta varor o tjänster'!$J$11</f>
        <v>Inköpta produkter och tjänster - utökad beräkning</v>
      </c>
      <c r="D349" s="96" t="s">
        <v>384</v>
      </c>
      <c r="E349" s="96" t="s">
        <v>1319</v>
      </c>
      <c r="F349" s="97">
        <v>0</v>
      </c>
      <c r="G349" s="97">
        <v>0</v>
      </c>
      <c r="H349">
        <f>M349/'Konvertering SEK till EURO'!$C$8</f>
        <v>5.3580579380120069E-3</v>
      </c>
      <c r="I349" s="96" t="s">
        <v>1667</v>
      </c>
      <c r="J349" s="108" t="s">
        <v>1785</v>
      </c>
      <c r="K349"/>
      <c r="M349">
        <v>7.1262170575559697E-2</v>
      </c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</row>
    <row r="350" spans="1:91" s="82" customFormat="1" ht="30" customHeight="1">
      <c r="A350" t="str">
        <f t="shared" si="5"/>
        <v>InköpAvVarorInköpta produkter och tjänster - utökad beräkning9.4 Invärtesmedicinska specialiteter</v>
      </c>
      <c r="B350" t="s">
        <v>12</v>
      </c>
      <c r="C350" t="str">
        <f>'Input-inköpta varor o tjänster'!$J$11</f>
        <v>Inköpta produkter och tjänster - utökad beräkning</v>
      </c>
      <c r="D350" s="96" t="s">
        <v>385</v>
      </c>
      <c r="E350" s="96" t="s">
        <v>1319</v>
      </c>
      <c r="F350" s="97">
        <v>0</v>
      </c>
      <c r="G350" s="97">
        <v>0</v>
      </c>
      <c r="H350">
        <f>M350/'Konvertering SEK till EURO'!$C$8</f>
        <v>5.3580579380120069E-3</v>
      </c>
      <c r="I350" s="96" t="s">
        <v>1668</v>
      </c>
      <c r="J350" s="108" t="s">
        <v>1785</v>
      </c>
      <c r="K350"/>
      <c r="M350">
        <v>7.1262170575559697E-2</v>
      </c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</row>
    <row r="351" spans="1:91" s="82" customFormat="1" ht="30" customHeight="1">
      <c r="A351" t="str">
        <f t="shared" si="5"/>
        <v>InköpAvVarorInköpta produkter och tjänster - utökad beräkning9.4.1 Endokrinologi och diabetologi</v>
      </c>
      <c r="B351" t="s">
        <v>12</v>
      </c>
      <c r="C351" t="str">
        <f>'Input-inköpta varor o tjänster'!$J$11</f>
        <v>Inköpta produkter och tjänster - utökad beräkning</v>
      </c>
      <c r="D351" s="96" t="s">
        <v>386</v>
      </c>
      <c r="E351" s="96" t="s">
        <v>1319</v>
      </c>
      <c r="F351" s="97">
        <v>0</v>
      </c>
      <c r="G351" s="97">
        <v>0</v>
      </c>
      <c r="H351">
        <f>M351/'Konvertering SEK till EURO'!$C$8</f>
        <v>5.3580579380120069E-3</v>
      </c>
      <c r="I351" s="96" t="s">
        <v>1669</v>
      </c>
      <c r="J351" s="108" t="s">
        <v>1785</v>
      </c>
      <c r="K351"/>
      <c r="M351">
        <v>7.1262170575559697E-2</v>
      </c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</row>
    <row r="352" spans="1:91" s="82" customFormat="1" ht="30" customHeight="1">
      <c r="A352" t="str">
        <f t="shared" si="5"/>
        <v>InköpAvVarorInköpta produkter och tjänster - utökad beräkning9.4.2 Geriatrik</v>
      </c>
      <c r="B352" t="s">
        <v>12</v>
      </c>
      <c r="C352" t="str">
        <f>'Input-inköpta varor o tjänster'!$J$11</f>
        <v>Inköpta produkter och tjänster - utökad beräkning</v>
      </c>
      <c r="D352" s="96" t="s">
        <v>387</v>
      </c>
      <c r="E352" s="96" t="s">
        <v>1319</v>
      </c>
      <c r="F352" s="97">
        <v>0</v>
      </c>
      <c r="G352" s="97">
        <v>0</v>
      </c>
      <c r="H352">
        <f>M352/'Konvertering SEK till EURO'!$C$8</f>
        <v>5.3580579380120069E-3</v>
      </c>
      <c r="I352" s="96" t="s">
        <v>1670</v>
      </c>
      <c r="J352" s="108" t="s">
        <v>1785</v>
      </c>
      <c r="K352"/>
      <c r="M352">
        <v>7.1262170575559697E-2</v>
      </c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</row>
    <row r="353" spans="1:91" s="82" customFormat="1" ht="30" customHeight="1">
      <c r="A353" t="str">
        <f t="shared" si="5"/>
        <v>InköpAvVarorInköpta produkter och tjänster - utökad beräkning9.4.3 Hematologi</v>
      </c>
      <c r="B353" t="s">
        <v>12</v>
      </c>
      <c r="C353" t="str">
        <f>'Input-inköpta varor o tjänster'!$J$11</f>
        <v>Inköpta produkter och tjänster - utökad beräkning</v>
      </c>
      <c r="D353" s="96" t="s">
        <v>388</v>
      </c>
      <c r="E353" s="96" t="s">
        <v>1319</v>
      </c>
      <c r="F353" s="97">
        <v>0</v>
      </c>
      <c r="G353" s="97">
        <v>0</v>
      </c>
      <c r="H353">
        <f>M353/'Konvertering SEK till EURO'!$C$8</f>
        <v>5.3580579380120069E-3</v>
      </c>
      <c r="I353" s="96" t="s">
        <v>1671</v>
      </c>
      <c r="J353" s="108" t="s">
        <v>1785</v>
      </c>
      <c r="K353"/>
      <c r="M353">
        <v>7.1262170575559697E-2</v>
      </c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</row>
    <row r="354" spans="1:91" s="82" customFormat="1" ht="30" customHeight="1">
      <c r="A354" t="str">
        <f t="shared" si="5"/>
        <v>InköpAvVarorInköpta produkter och tjänster - utökad beräkning9.4.4 Internmedicin</v>
      </c>
      <c r="B354" t="s">
        <v>12</v>
      </c>
      <c r="C354" t="str">
        <f>'Input-inköpta varor o tjänster'!$J$11</f>
        <v>Inköpta produkter och tjänster - utökad beräkning</v>
      </c>
      <c r="D354" s="96" t="s">
        <v>389</v>
      </c>
      <c r="E354" s="96" t="s">
        <v>1319</v>
      </c>
      <c r="F354" s="97">
        <v>0</v>
      </c>
      <c r="G354" s="97">
        <v>0</v>
      </c>
      <c r="H354">
        <f>M354/'Konvertering SEK till EURO'!$C$8</f>
        <v>5.3580579380120069E-3</v>
      </c>
      <c r="I354" s="96" t="s">
        <v>1672</v>
      </c>
      <c r="J354" s="108" t="s">
        <v>1785</v>
      </c>
      <c r="K354"/>
      <c r="M354">
        <v>7.1262170575559697E-2</v>
      </c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</row>
    <row r="355" spans="1:91" s="82" customFormat="1" ht="30" customHeight="1">
      <c r="A355" t="str">
        <f t="shared" si="5"/>
        <v>InköpAvVarorInköpta produkter och tjänster - utökad beräkning9.4.5 Kardiologi</v>
      </c>
      <c r="B355" t="s">
        <v>12</v>
      </c>
      <c r="C355" t="str">
        <f>'Input-inköpta varor o tjänster'!$J$11</f>
        <v>Inköpta produkter och tjänster - utökad beräkning</v>
      </c>
      <c r="D355" s="96" t="s">
        <v>390</v>
      </c>
      <c r="E355" s="96" t="s">
        <v>1319</v>
      </c>
      <c r="F355" s="97">
        <v>0</v>
      </c>
      <c r="G355" s="97">
        <v>0</v>
      </c>
      <c r="H355">
        <f>M355/'Konvertering SEK till EURO'!$C$8</f>
        <v>5.3580579380120069E-3</v>
      </c>
      <c r="I355" s="96" t="s">
        <v>1673</v>
      </c>
      <c r="J355" s="108" t="s">
        <v>1785</v>
      </c>
      <c r="K355"/>
      <c r="M355">
        <v>7.1262170575559697E-2</v>
      </c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</row>
    <row r="356" spans="1:91" s="82" customFormat="1" ht="30" customHeight="1">
      <c r="A356" t="str">
        <f t="shared" ref="A356:A419" si="6">CONCATENATE(B356,C356,D356)</f>
        <v>InköpAvVarorInköpta produkter och tjänster - utökad beräkning9.4.6 Lungsjukdomar</v>
      </c>
      <c r="B356" t="s">
        <v>12</v>
      </c>
      <c r="C356" t="str">
        <f>'Input-inköpta varor o tjänster'!$J$11</f>
        <v>Inköpta produkter och tjänster - utökad beräkning</v>
      </c>
      <c r="D356" s="96" t="s">
        <v>391</v>
      </c>
      <c r="E356" s="96" t="s">
        <v>1319</v>
      </c>
      <c r="F356" s="97">
        <v>0</v>
      </c>
      <c r="G356" s="97">
        <v>0</v>
      </c>
      <c r="H356">
        <f>M356/'Konvertering SEK till EURO'!$C$8</f>
        <v>5.3580579380120069E-3</v>
      </c>
      <c r="I356" s="96" t="s">
        <v>1674</v>
      </c>
      <c r="J356" s="108" t="s">
        <v>1785</v>
      </c>
      <c r="K356"/>
      <c r="M356">
        <v>7.1262170575559697E-2</v>
      </c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</row>
    <row r="357" spans="1:91" s="82" customFormat="1" ht="30" customHeight="1">
      <c r="A357" t="str">
        <f t="shared" si="6"/>
        <v>InköpAvVarorInköpta produkter och tjänster - utökad beräkning9.4.7 Medicinsk gastroenterologi och hepatologi</v>
      </c>
      <c r="B357" t="s">
        <v>12</v>
      </c>
      <c r="C357" t="str">
        <f>'Input-inköpta varor o tjänster'!$J$11</f>
        <v>Inköpta produkter och tjänster - utökad beräkning</v>
      </c>
      <c r="D357" s="96" t="s">
        <v>392</v>
      </c>
      <c r="E357" s="96" t="s">
        <v>1319</v>
      </c>
      <c r="F357" s="97">
        <v>0</v>
      </c>
      <c r="G357" s="97">
        <v>0</v>
      </c>
      <c r="H357">
        <f>M357/'Konvertering SEK till EURO'!$C$8</f>
        <v>5.3580579380120069E-3</v>
      </c>
      <c r="I357" s="96" t="s">
        <v>1675</v>
      </c>
      <c r="J357" s="108" t="s">
        <v>1785</v>
      </c>
      <c r="K357"/>
      <c r="M357">
        <v>7.1262170575559697E-2</v>
      </c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</row>
    <row r="358" spans="1:91" s="82" customFormat="1" ht="30" customHeight="1">
      <c r="A358" t="str">
        <f t="shared" si="6"/>
        <v>InköpAvVarorInköpta produkter och tjänster - utökad beräkning9.4.8 Njurmedicin</v>
      </c>
      <c r="B358" t="s">
        <v>12</v>
      </c>
      <c r="C358" t="str">
        <f>'Input-inköpta varor o tjänster'!$J$11</f>
        <v>Inköpta produkter och tjänster - utökad beräkning</v>
      </c>
      <c r="D358" s="96" t="s">
        <v>393</v>
      </c>
      <c r="E358" s="96" t="s">
        <v>1319</v>
      </c>
      <c r="F358" s="97">
        <v>0</v>
      </c>
      <c r="G358" s="97">
        <v>0</v>
      </c>
      <c r="H358">
        <f>M358/'Konvertering SEK till EURO'!$C$8</f>
        <v>5.3580579380120069E-3</v>
      </c>
      <c r="I358" s="96" t="s">
        <v>1676</v>
      </c>
      <c r="J358" s="108" t="s">
        <v>1785</v>
      </c>
      <c r="K358"/>
      <c r="M358">
        <v>7.1262170575559697E-2</v>
      </c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</row>
    <row r="359" spans="1:91" s="82" customFormat="1" ht="30" customHeight="1">
      <c r="A359" t="str">
        <f t="shared" si="6"/>
        <v>InköpAvVarorInköpta produkter och tjänster - utökad beräkning9.5 Kirurgiska specialiteter</v>
      </c>
      <c r="B359" t="s">
        <v>12</v>
      </c>
      <c r="C359" t="str">
        <f>'Input-inköpta varor o tjänster'!$J$11</f>
        <v>Inköpta produkter och tjänster - utökad beräkning</v>
      </c>
      <c r="D359" s="96" t="s">
        <v>394</v>
      </c>
      <c r="E359" s="96" t="s">
        <v>1319</v>
      </c>
      <c r="F359" s="97">
        <v>0</v>
      </c>
      <c r="G359" s="97">
        <v>0</v>
      </c>
      <c r="H359">
        <f>M359/'Konvertering SEK till EURO'!$C$8</f>
        <v>5.3580579380120069E-3</v>
      </c>
      <c r="I359" s="96" t="s">
        <v>1677</v>
      </c>
      <c r="J359" s="108" t="s">
        <v>1785</v>
      </c>
      <c r="K359"/>
      <c r="M359">
        <v>7.1262170575559697E-2</v>
      </c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</row>
    <row r="360" spans="1:91" s="82" customFormat="1" ht="30" customHeight="1">
      <c r="A360" t="str">
        <f t="shared" si="6"/>
        <v>InköpAvVarorInköpta produkter och tjänster - utökad beräkning9.5.1 Anestesi och intensivvård</v>
      </c>
      <c r="B360" t="s">
        <v>12</v>
      </c>
      <c r="C360" t="str">
        <f>'Input-inköpta varor o tjänster'!$J$11</f>
        <v>Inköpta produkter och tjänster - utökad beräkning</v>
      </c>
      <c r="D360" s="96" t="s">
        <v>395</v>
      </c>
      <c r="E360" s="96" t="s">
        <v>1319</v>
      </c>
      <c r="F360" s="97">
        <v>0</v>
      </c>
      <c r="G360" s="97">
        <v>0</v>
      </c>
      <c r="H360">
        <f>M360/'Konvertering SEK till EURO'!$C$8</f>
        <v>5.3580579380120069E-3</v>
      </c>
      <c r="I360" s="96" t="s">
        <v>1678</v>
      </c>
      <c r="J360" s="108" t="s">
        <v>1785</v>
      </c>
      <c r="K360"/>
      <c r="M360">
        <v>7.1262170575559697E-2</v>
      </c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</row>
    <row r="361" spans="1:91" s="82" customFormat="1" ht="30" customHeight="1">
      <c r="A361" t="str">
        <f t="shared" si="6"/>
        <v>InköpAvVarorInköpta produkter och tjänster - utökad beräkning9.5.2 Barn- och ungdomskirurgi</v>
      </c>
      <c r="B361" t="s">
        <v>12</v>
      </c>
      <c r="C361" t="str">
        <f>'Input-inköpta varor o tjänster'!$J$11</f>
        <v>Inköpta produkter och tjänster - utökad beräkning</v>
      </c>
      <c r="D361" s="96" t="s">
        <v>396</v>
      </c>
      <c r="E361" s="96" t="s">
        <v>1319</v>
      </c>
      <c r="F361" s="97">
        <v>0</v>
      </c>
      <c r="G361" s="97">
        <v>0</v>
      </c>
      <c r="H361">
        <f>M361/'Konvertering SEK till EURO'!$C$8</f>
        <v>5.3580579380120069E-3</v>
      </c>
      <c r="I361" s="96" t="s">
        <v>1679</v>
      </c>
      <c r="J361" s="108" t="s">
        <v>1785</v>
      </c>
      <c r="K361"/>
      <c r="M361">
        <v>7.1262170575559697E-2</v>
      </c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</row>
    <row r="362" spans="1:91" s="82" customFormat="1" ht="30" customHeight="1">
      <c r="A362" t="str">
        <f t="shared" si="6"/>
        <v>InköpAvVarorInköpta produkter och tjänster - utökad beräkning9.5.3 Handkirurgi</v>
      </c>
      <c r="B362" t="s">
        <v>12</v>
      </c>
      <c r="C362" t="str">
        <f>'Input-inköpta varor o tjänster'!$J$11</f>
        <v>Inköpta produkter och tjänster - utökad beräkning</v>
      </c>
      <c r="D362" s="96" t="s">
        <v>397</v>
      </c>
      <c r="E362" s="96" t="s">
        <v>1319</v>
      </c>
      <c r="F362" s="97">
        <v>0</v>
      </c>
      <c r="G362" s="97">
        <v>0</v>
      </c>
      <c r="H362">
        <f>M362/'Konvertering SEK till EURO'!$C$8</f>
        <v>5.3580579380120069E-3</v>
      </c>
      <c r="I362" s="96" t="s">
        <v>1680</v>
      </c>
      <c r="J362" s="108" t="s">
        <v>1785</v>
      </c>
      <c r="K362"/>
      <c r="M362">
        <v>7.1262170575559697E-2</v>
      </c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</row>
    <row r="363" spans="1:91" s="82" customFormat="1" ht="30" customHeight="1">
      <c r="A363" t="str">
        <f t="shared" si="6"/>
        <v>InköpAvVarorInköpta produkter och tjänster - utökad beräkning9.5.4 Kirurgi</v>
      </c>
      <c r="B363" t="s">
        <v>12</v>
      </c>
      <c r="C363" t="str">
        <f>'Input-inköpta varor o tjänster'!$J$11</f>
        <v>Inköpta produkter och tjänster - utökad beräkning</v>
      </c>
      <c r="D363" s="96" t="s">
        <v>398</v>
      </c>
      <c r="E363" s="96" t="s">
        <v>1319</v>
      </c>
      <c r="F363" s="97">
        <v>0</v>
      </c>
      <c r="G363" s="97">
        <v>0</v>
      </c>
      <c r="H363">
        <f>M363/'Konvertering SEK till EURO'!$C$8</f>
        <v>5.3580579380120069E-3</v>
      </c>
      <c r="I363" s="96" t="s">
        <v>1681</v>
      </c>
      <c r="J363" s="108" t="s">
        <v>1785</v>
      </c>
      <c r="K363"/>
      <c r="M363">
        <v>7.1262170575559697E-2</v>
      </c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</row>
    <row r="364" spans="1:91" s="82" customFormat="1" ht="30" customHeight="1">
      <c r="A364" t="str">
        <f t="shared" si="6"/>
        <v>InköpAvVarorInköpta produkter och tjänster - utökad beräkning9.5.5 Kärlkirurgi</v>
      </c>
      <c r="B364" t="s">
        <v>12</v>
      </c>
      <c r="C364" t="str">
        <f>'Input-inköpta varor o tjänster'!$J$11</f>
        <v>Inköpta produkter och tjänster - utökad beräkning</v>
      </c>
      <c r="D364" s="96" t="s">
        <v>399</v>
      </c>
      <c r="E364" s="96" t="s">
        <v>1319</v>
      </c>
      <c r="F364" s="97">
        <v>0</v>
      </c>
      <c r="G364" s="97">
        <v>0</v>
      </c>
      <c r="H364">
        <f>M364/'Konvertering SEK till EURO'!$C$8</f>
        <v>5.3580579380120069E-3</v>
      </c>
      <c r="I364" s="96" t="s">
        <v>1682</v>
      </c>
      <c r="J364" s="108" t="s">
        <v>1785</v>
      </c>
      <c r="K364"/>
      <c r="M364">
        <v>7.1262170575559697E-2</v>
      </c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</row>
    <row r="365" spans="1:91" s="82" customFormat="1" ht="30" customHeight="1">
      <c r="A365" t="str">
        <f t="shared" si="6"/>
        <v>InköpAvVarorInköpta produkter och tjänster - utökad beräkning9.5.6 Obstetrik och gynekologi</v>
      </c>
      <c r="B365" t="s">
        <v>12</v>
      </c>
      <c r="C365" t="str">
        <f>'Input-inköpta varor o tjänster'!$J$11</f>
        <v>Inköpta produkter och tjänster - utökad beräkning</v>
      </c>
      <c r="D365" s="96" t="s">
        <v>400</v>
      </c>
      <c r="E365" s="96" t="s">
        <v>1319</v>
      </c>
      <c r="F365" s="97">
        <v>0</v>
      </c>
      <c r="G365" s="97">
        <v>0</v>
      </c>
      <c r="H365">
        <f>M365/'Konvertering SEK till EURO'!$C$8</f>
        <v>5.3580579380120069E-3</v>
      </c>
      <c r="I365" s="96" t="s">
        <v>1683</v>
      </c>
      <c r="J365" s="108" t="s">
        <v>1785</v>
      </c>
      <c r="K365"/>
      <c r="M365">
        <v>7.1262170575559697E-2</v>
      </c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</row>
    <row r="366" spans="1:91" s="82" customFormat="1" ht="30" customHeight="1">
      <c r="A366" t="str">
        <f t="shared" si="6"/>
        <v>InköpAvVarorInköpta produkter och tjänster - utökad beräkning9.5.7 Ortopedi</v>
      </c>
      <c r="B366" t="s">
        <v>12</v>
      </c>
      <c r="C366" t="str">
        <f>'Input-inköpta varor o tjänster'!$J$11</f>
        <v>Inköpta produkter och tjänster - utökad beräkning</v>
      </c>
      <c r="D366" s="96" t="s">
        <v>401</v>
      </c>
      <c r="E366" s="96" t="s">
        <v>1319</v>
      </c>
      <c r="F366" s="97">
        <v>0</v>
      </c>
      <c r="G366" s="97">
        <v>0</v>
      </c>
      <c r="H366">
        <f>M366/'Konvertering SEK till EURO'!$C$8</f>
        <v>5.3580579380120069E-3</v>
      </c>
      <c r="I366" s="96" t="s">
        <v>1684</v>
      </c>
      <c r="J366" s="108" t="s">
        <v>1785</v>
      </c>
      <c r="K366"/>
      <c r="M366">
        <v>7.1262170575559697E-2</v>
      </c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</row>
    <row r="367" spans="1:91" s="82" customFormat="1" ht="30" customHeight="1">
      <c r="A367" t="str">
        <f t="shared" si="6"/>
        <v>InköpAvVarorInköpta produkter och tjänster - utökad beräkning9.5.8 Plastikkirurgi</v>
      </c>
      <c r="B367" t="s">
        <v>12</v>
      </c>
      <c r="C367" t="str">
        <f>'Input-inköpta varor o tjänster'!$J$11</f>
        <v>Inköpta produkter och tjänster - utökad beräkning</v>
      </c>
      <c r="D367" s="96" t="s">
        <v>402</v>
      </c>
      <c r="E367" s="96" t="s">
        <v>1319</v>
      </c>
      <c r="F367" s="97">
        <v>0</v>
      </c>
      <c r="G367" s="97">
        <v>0</v>
      </c>
      <c r="H367">
        <f>M367/'Konvertering SEK till EURO'!$C$8</f>
        <v>5.3580579380120069E-3</v>
      </c>
      <c r="I367" s="96" t="s">
        <v>1685</v>
      </c>
      <c r="J367" s="108" t="s">
        <v>1785</v>
      </c>
      <c r="K367"/>
      <c r="M367">
        <v>7.1262170575559697E-2</v>
      </c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</row>
    <row r="368" spans="1:91" s="82" customFormat="1" ht="30" customHeight="1">
      <c r="A368" t="str">
        <f t="shared" si="6"/>
        <v>InköpAvVarorInköpta produkter och tjänster - utökad beräkning9.5.9 Thoraxkirurgi</v>
      </c>
      <c r="B368" t="s">
        <v>12</v>
      </c>
      <c r="C368" t="str">
        <f>'Input-inköpta varor o tjänster'!$J$11</f>
        <v>Inköpta produkter och tjänster - utökad beräkning</v>
      </c>
      <c r="D368" s="96" t="s">
        <v>403</v>
      </c>
      <c r="E368" s="96" t="s">
        <v>1319</v>
      </c>
      <c r="F368" s="97">
        <v>0</v>
      </c>
      <c r="G368" s="97">
        <v>0</v>
      </c>
      <c r="H368">
        <f>M368/'Konvertering SEK till EURO'!$C$8</f>
        <v>5.3580579380120069E-3</v>
      </c>
      <c r="I368" s="96" t="s">
        <v>1686</v>
      </c>
      <c r="J368" s="108" t="s">
        <v>1785</v>
      </c>
      <c r="K368"/>
      <c r="M368">
        <v>7.1262170575559697E-2</v>
      </c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</row>
    <row r="369" spans="1:91" s="82" customFormat="1" ht="30" customHeight="1">
      <c r="A369" t="str">
        <f t="shared" si="6"/>
        <v>InköpAvVarorInköpta produkter och tjänster - utökad beräkning9.5.10 Urologi</v>
      </c>
      <c r="B369" t="s">
        <v>12</v>
      </c>
      <c r="C369" t="str">
        <f>'Input-inköpta varor o tjänster'!$J$11</f>
        <v>Inköpta produkter och tjänster - utökad beräkning</v>
      </c>
      <c r="D369" s="96" t="s">
        <v>404</v>
      </c>
      <c r="E369" s="96" t="s">
        <v>1319</v>
      </c>
      <c r="F369" s="97">
        <v>0</v>
      </c>
      <c r="G369" s="97">
        <v>0</v>
      </c>
      <c r="H369">
        <f>M369/'Konvertering SEK till EURO'!$C$8</f>
        <v>5.3580579380120069E-3</v>
      </c>
      <c r="I369" s="96" t="s">
        <v>1687</v>
      </c>
      <c r="J369" s="108" t="s">
        <v>1785</v>
      </c>
      <c r="K369"/>
      <c r="M369">
        <v>7.1262170575559697E-2</v>
      </c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</row>
    <row r="370" spans="1:91" s="82" customFormat="1" ht="30" customHeight="1">
      <c r="A370" t="str">
        <f t="shared" si="6"/>
        <v>InköpAvVarorInköpta produkter och tjänster - utökad beräkning9.5.11 Ögonsjukdomar</v>
      </c>
      <c r="B370" t="s">
        <v>12</v>
      </c>
      <c r="C370" t="str">
        <f>'Input-inköpta varor o tjänster'!$J$11</f>
        <v>Inköpta produkter och tjänster - utökad beräkning</v>
      </c>
      <c r="D370" s="96" t="s">
        <v>405</v>
      </c>
      <c r="E370" s="96" t="s">
        <v>1319</v>
      </c>
      <c r="F370" s="97">
        <v>0</v>
      </c>
      <c r="G370" s="97">
        <v>0</v>
      </c>
      <c r="H370">
        <f>M370/'Konvertering SEK till EURO'!$C$8</f>
        <v>5.3580579380120069E-3</v>
      </c>
      <c r="I370" s="96" t="s">
        <v>1688</v>
      </c>
      <c r="J370" s="108" t="s">
        <v>1785</v>
      </c>
      <c r="K370"/>
      <c r="M370">
        <v>7.1262170575559697E-2</v>
      </c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</row>
    <row r="371" spans="1:91" s="82" customFormat="1" ht="30" customHeight="1">
      <c r="A371" t="str">
        <f t="shared" si="6"/>
        <v>InköpAvVarorInköpta produkter och tjänster - utökad beräkning9.6 Laboratoriemedicinska specialiteter</v>
      </c>
      <c r="B371" t="s">
        <v>12</v>
      </c>
      <c r="C371" t="str">
        <f>'Input-inköpta varor o tjänster'!$J$11</f>
        <v>Inköpta produkter och tjänster - utökad beräkning</v>
      </c>
      <c r="D371" s="96" t="s">
        <v>406</v>
      </c>
      <c r="E371" s="96" t="s">
        <v>1319</v>
      </c>
      <c r="F371" s="97">
        <v>0</v>
      </c>
      <c r="G371" s="97">
        <v>0</v>
      </c>
      <c r="H371">
        <f>M371/'Konvertering SEK till EURO'!$C$8</f>
        <v>5.3580579380120069E-3</v>
      </c>
      <c r="I371" s="96" t="s">
        <v>1689</v>
      </c>
      <c r="J371" s="108" t="s">
        <v>1785</v>
      </c>
      <c r="K371"/>
      <c r="M371">
        <v>7.1262170575559697E-2</v>
      </c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</row>
    <row r="372" spans="1:91" s="82" customFormat="1" ht="30" customHeight="1">
      <c r="A372" t="str">
        <f t="shared" si="6"/>
        <v>InköpAvVarorInköpta produkter och tjänster - utökad beräkning9.6.1 Klinisk immunologi och transfusionsmedicin</v>
      </c>
      <c r="B372" t="s">
        <v>12</v>
      </c>
      <c r="C372" t="str">
        <f>'Input-inköpta varor o tjänster'!$J$11</f>
        <v>Inköpta produkter och tjänster - utökad beräkning</v>
      </c>
      <c r="D372" s="96" t="s">
        <v>407</v>
      </c>
      <c r="E372" s="96" t="s">
        <v>1319</v>
      </c>
      <c r="F372" s="97">
        <v>0</v>
      </c>
      <c r="G372" s="97">
        <v>0</v>
      </c>
      <c r="H372">
        <f>M372/'Konvertering SEK till EURO'!$C$8</f>
        <v>5.3580579380120069E-3</v>
      </c>
      <c r="I372" s="96" t="s">
        <v>1690</v>
      </c>
      <c r="J372" s="108" t="s">
        <v>1785</v>
      </c>
      <c r="K372"/>
      <c r="M372">
        <v>7.1262170575559697E-2</v>
      </c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</row>
    <row r="373" spans="1:91" s="82" customFormat="1" ht="30" customHeight="1">
      <c r="A373" t="str">
        <f t="shared" si="6"/>
        <v>InköpAvVarorInköpta produkter och tjänster - utökad beräkning9.6.2 Klinisk kemi</v>
      </c>
      <c r="B373" t="s">
        <v>12</v>
      </c>
      <c r="C373" t="str">
        <f>'Input-inköpta varor o tjänster'!$J$11</f>
        <v>Inköpta produkter och tjänster - utökad beräkning</v>
      </c>
      <c r="D373" s="96" t="s">
        <v>408</v>
      </c>
      <c r="E373" s="96" t="s">
        <v>1319</v>
      </c>
      <c r="F373" s="97">
        <v>0</v>
      </c>
      <c r="G373" s="97">
        <v>0</v>
      </c>
      <c r="H373">
        <f>M373/'Konvertering SEK till EURO'!$C$8</f>
        <v>5.3580579380120069E-3</v>
      </c>
      <c r="I373" s="96" t="s">
        <v>1691</v>
      </c>
      <c r="J373" s="108" t="s">
        <v>1785</v>
      </c>
      <c r="K373"/>
      <c r="M373">
        <v>7.1262170575559697E-2</v>
      </c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</row>
    <row r="374" spans="1:91" s="82" customFormat="1" ht="30" customHeight="1">
      <c r="A374" t="str">
        <f t="shared" si="6"/>
        <v>InköpAvVarorInköpta produkter och tjänster - utökad beräkning9.6.3 Klinisk mikrobiologi</v>
      </c>
      <c r="B374" t="s">
        <v>12</v>
      </c>
      <c r="C374" t="str">
        <f>'Input-inköpta varor o tjänster'!$J$11</f>
        <v>Inköpta produkter och tjänster - utökad beräkning</v>
      </c>
      <c r="D374" s="96" t="s">
        <v>409</v>
      </c>
      <c r="E374" s="96" t="s">
        <v>1319</v>
      </c>
      <c r="F374" s="97">
        <v>0</v>
      </c>
      <c r="G374" s="97">
        <v>0</v>
      </c>
      <c r="H374">
        <f>M374/'Konvertering SEK till EURO'!$C$8</f>
        <v>5.3580579380120069E-3</v>
      </c>
      <c r="I374" s="96" t="s">
        <v>1692</v>
      </c>
      <c r="J374" s="108" t="s">
        <v>1785</v>
      </c>
      <c r="K374"/>
      <c r="M374">
        <v>7.1262170575559697E-2</v>
      </c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</row>
    <row r="375" spans="1:91" s="82" customFormat="1" ht="30" customHeight="1">
      <c r="A375" t="str">
        <f t="shared" si="6"/>
        <v>InköpAvVarorInköpta produkter och tjänster - utökad beräkning9.6.4 Klinisk patologi</v>
      </c>
      <c r="B375" t="s">
        <v>12</v>
      </c>
      <c r="C375" t="str">
        <f>'Input-inköpta varor o tjänster'!$J$11</f>
        <v>Inköpta produkter och tjänster - utökad beräkning</v>
      </c>
      <c r="D375" s="96" t="s">
        <v>410</v>
      </c>
      <c r="E375" s="96" t="s">
        <v>1319</v>
      </c>
      <c r="F375" s="97">
        <v>0</v>
      </c>
      <c r="G375" s="97">
        <v>0</v>
      </c>
      <c r="H375">
        <f>M375/'Konvertering SEK till EURO'!$C$8</f>
        <v>5.3580579380120069E-3</v>
      </c>
      <c r="I375" s="96" t="s">
        <v>1693</v>
      </c>
      <c r="J375" s="108" t="s">
        <v>1785</v>
      </c>
      <c r="K375"/>
      <c r="M375">
        <v>7.1262170575559697E-2</v>
      </c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</row>
    <row r="376" spans="1:91" s="82" customFormat="1" ht="30" customHeight="1">
      <c r="A376" t="str">
        <f t="shared" si="6"/>
        <v>InköpAvVarorInköpta produkter och tjänster - utökad beräkning9.6.5 Klinisk genetik</v>
      </c>
      <c r="B376" t="s">
        <v>12</v>
      </c>
      <c r="C376" t="str">
        <f>'Input-inköpta varor o tjänster'!$J$11</f>
        <v>Inköpta produkter och tjänster - utökad beräkning</v>
      </c>
      <c r="D376" s="96" t="s">
        <v>411</v>
      </c>
      <c r="E376" s="96" t="s">
        <v>1319</v>
      </c>
      <c r="F376" s="97">
        <v>0</v>
      </c>
      <c r="G376" s="97">
        <v>0</v>
      </c>
      <c r="H376">
        <f>M376/'Konvertering SEK till EURO'!$C$8</f>
        <v>5.3580579380120069E-3</v>
      </c>
      <c r="I376" s="96" t="s">
        <v>1694</v>
      </c>
      <c r="J376" s="108" t="s">
        <v>1785</v>
      </c>
      <c r="K376"/>
      <c r="M376">
        <v>7.1262170575559697E-2</v>
      </c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</row>
    <row r="377" spans="1:91" s="82" customFormat="1" ht="30" customHeight="1">
      <c r="A377" t="str">
        <f t="shared" si="6"/>
        <v>InköpAvVarorInköpta produkter och tjänster - utökad beräkning9.7 Neurologiska specialiteter</v>
      </c>
      <c r="B377" t="s">
        <v>12</v>
      </c>
      <c r="C377" t="str">
        <f>'Input-inköpta varor o tjänster'!$J$11</f>
        <v>Inköpta produkter och tjänster - utökad beräkning</v>
      </c>
      <c r="D377" s="96" t="s">
        <v>412</v>
      </c>
      <c r="E377" s="96" t="s">
        <v>1319</v>
      </c>
      <c r="F377" s="97">
        <v>0</v>
      </c>
      <c r="G377" s="97">
        <v>0</v>
      </c>
      <c r="H377">
        <f>M377/'Konvertering SEK till EURO'!$C$8</f>
        <v>5.3580579380120069E-3</v>
      </c>
      <c r="I377" s="96" t="s">
        <v>1695</v>
      </c>
      <c r="J377" s="108" t="s">
        <v>1785</v>
      </c>
      <c r="K377"/>
      <c r="M377">
        <v>7.1262170575559697E-2</v>
      </c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</row>
    <row r="378" spans="1:91" s="82" customFormat="1" ht="30" customHeight="1">
      <c r="A378" t="str">
        <f t="shared" si="6"/>
        <v>InköpAvVarorInköpta produkter och tjänster - utökad beräkning9.7.1 Klinisk neurofysiologi</v>
      </c>
      <c r="B378" t="s">
        <v>12</v>
      </c>
      <c r="C378" t="str">
        <f>'Input-inköpta varor o tjänster'!$J$11</f>
        <v>Inköpta produkter och tjänster - utökad beräkning</v>
      </c>
      <c r="D378" s="96" t="s">
        <v>413</v>
      </c>
      <c r="E378" s="96" t="s">
        <v>1319</v>
      </c>
      <c r="F378" s="97">
        <v>0</v>
      </c>
      <c r="G378" s="97">
        <v>0</v>
      </c>
      <c r="H378">
        <f>M378/'Konvertering SEK till EURO'!$C$8</f>
        <v>5.3580579380120069E-3</v>
      </c>
      <c r="I378" s="96" t="s">
        <v>1696</v>
      </c>
      <c r="J378" s="108" t="s">
        <v>1785</v>
      </c>
      <c r="K378"/>
      <c r="M378">
        <v>7.1262170575559697E-2</v>
      </c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</row>
    <row r="379" spans="1:91" s="82" customFormat="1" ht="30" customHeight="1">
      <c r="A379" t="str">
        <f t="shared" si="6"/>
        <v>InköpAvVarorInköpta produkter och tjänster - utökad beräkning9.7.2 Neurokirurgi</v>
      </c>
      <c r="B379" t="s">
        <v>12</v>
      </c>
      <c r="C379" t="str">
        <f>'Input-inköpta varor o tjänster'!$J$11</f>
        <v>Inköpta produkter och tjänster - utökad beräkning</v>
      </c>
      <c r="D379" s="96" t="s">
        <v>414</v>
      </c>
      <c r="E379" s="96" t="s">
        <v>1319</v>
      </c>
      <c r="F379" s="97">
        <v>0</v>
      </c>
      <c r="G379" s="97">
        <v>0</v>
      </c>
      <c r="H379">
        <f>M379/'Konvertering SEK till EURO'!$C$8</f>
        <v>5.3580579380120069E-3</v>
      </c>
      <c r="I379" s="96" t="s">
        <v>1697</v>
      </c>
      <c r="J379" s="108" t="s">
        <v>1785</v>
      </c>
      <c r="K379"/>
      <c r="M379">
        <v>7.1262170575559697E-2</v>
      </c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</row>
    <row r="380" spans="1:91" s="82" customFormat="1" ht="30" customHeight="1">
      <c r="A380" t="str">
        <f t="shared" si="6"/>
        <v>InköpAvVarorInköpta produkter och tjänster - utökad beräkning9.7.3 Neurologi</v>
      </c>
      <c r="B380" t="s">
        <v>12</v>
      </c>
      <c r="C380" t="str">
        <f>'Input-inköpta varor o tjänster'!$J$11</f>
        <v>Inköpta produkter och tjänster - utökad beräkning</v>
      </c>
      <c r="D380" s="96" t="s">
        <v>415</v>
      </c>
      <c r="E380" s="96" t="s">
        <v>1319</v>
      </c>
      <c r="F380" s="97">
        <v>0</v>
      </c>
      <c r="G380" s="97">
        <v>0</v>
      </c>
      <c r="H380">
        <f>M380/'Konvertering SEK till EURO'!$C$8</f>
        <v>5.3580579380120069E-3</v>
      </c>
      <c r="I380" s="96" t="s">
        <v>1698</v>
      </c>
      <c r="J380" s="108" t="s">
        <v>1785</v>
      </c>
      <c r="K380"/>
      <c r="M380">
        <v>7.1262170575559697E-2</v>
      </c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</row>
    <row r="381" spans="1:91" s="82" customFormat="1" ht="30" customHeight="1">
      <c r="A381" t="str">
        <f t="shared" si="6"/>
        <v>InköpAvVarorInköpta produkter och tjänster - utökad beräkning9.7.4 Rehabiliteringsmedicin</v>
      </c>
      <c r="B381" t="s">
        <v>12</v>
      </c>
      <c r="C381" t="str">
        <f>'Input-inköpta varor o tjänster'!$J$11</f>
        <v>Inköpta produkter och tjänster - utökad beräkning</v>
      </c>
      <c r="D381" s="96" t="s">
        <v>416</v>
      </c>
      <c r="E381" s="96" t="s">
        <v>1319</v>
      </c>
      <c r="F381" s="97">
        <v>0</v>
      </c>
      <c r="G381" s="97">
        <v>0</v>
      </c>
      <c r="H381">
        <f>M381/'Konvertering SEK till EURO'!$C$8</f>
        <v>5.3580579380120069E-3</v>
      </c>
      <c r="I381" s="96" t="s">
        <v>1699</v>
      </c>
      <c r="J381" s="108" t="s">
        <v>1785</v>
      </c>
      <c r="K381"/>
      <c r="M381">
        <v>7.1262170575559697E-2</v>
      </c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</row>
    <row r="382" spans="1:91" s="82" customFormat="1" ht="30" customHeight="1">
      <c r="A382" t="str">
        <f t="shared" si="6"/>
        <v>InköpAvVarorInköpta produkter och tjänster - utökad beräkning9.8 Psykiatriska specialiteter</v>
      </c>
      <c r="B382" t="s">
        <v>12</v>
      </c>
      <c r="C382" t="str">
        <f>'Input-inköpta varor o tjänster'!$J$11</f>
        <v>Inköpta produkter och tjänster - utökad beräkning</v>
      </c>
      <c r="D382" s="96" t="s">
        <v>417</v>
      </c>
      <c r="E382" s="96" t="s">
        <v>1319</v>
      </c>
      <c r="F382" s="97">
        <v>0</v>
      </c>
      <c r="G382" s="97">
        <v>0</v>
      </c>
      <c r="H382">
        <f>M382/'Konvertering SEK till EURO'!$C$8</f>
        <v>5.3580579380120069E-3</v>
      </c>
      <c r="I382" s="96" t="s">
        <v>1700</v>
      </c>
      <c r="J382" s="108" t="s">
        <v>1785</v>
      </c>
      <c r="K382"/>
      <c r="M382">
        <v>7.1262170575559697E-2</v>
      </c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</row>
    <row r="383" spans="1:91" s="82" customFormat="1" ht="30" customHeight="1">
      <c r="A383" t="str">
        <f t="shared" si="6"/>
        <v>InköpAvVarorInköpta produkter och tjänster - utökad beräkning9.8.1 Barn- och ungdomspsykiatri</v>
      </c>
      <c r="B383" t="s">
        <v>12</v>
      </c>
      <c r="C383" t="str">
        <f>'Input-inköpta varor o tjänster'!$J$11</f>
        <v>Inköpta produkter och tjänster - utökad beräkning</v>
      </c>
      <c r="D383" s="96" t="s">
        <v>418</v>
      </c>
      <c r="E383" s="96" t="s">
        <v>1319</v>
      </c>
      <c r="F383" s="97">
        <v>0</v>
      </c>
      <c r="G383" s="97">
        <v>0</v>
      </c>
      <c r="H383">
        <f>M383/'Konvertering SEK till EURO'!$C$8</f>
        <v>5.3580579380120069E-3</v>
      </c>
      <c r="I383" s="96" t="s">
        <v>1701</v>
      </c>
      <c r="J383" s="108" t="s">
        <v>1785</v>
      </c>
      <c r="K383"/>
      <c r="M383">
        <v>7.1262170575559697E-2</v>
      </c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</row>
    <row r="384" spans="1:91" s="82" customFormat="1" ht="30" customHeight="1">
      <c r="A384" t="str">
        <f t="shared" si="6"/>
        <v>InköpAvVarorInköpta produkter och tjänster - utökad beräkning9.9 Tandvård</v>
      </c>
      <c r="B384" t="s">
        <v>12</v>
      </c>
      <c r="C384" t="str">
        <f>'Input-inköpta varor o tjänster'!$J$11</f>
        <v>Inköpta produkter och tjänster - utökad beräkning</v>
      </c>
      <c r="D384" s="96" t="s">
        <v>419</v>
      </c>
      <c r="E384" s="96" t="s">
        <v>1319</v>
      </c>
      <c r="F384" s="97">
        <v>0</v>
      </c>
      <c r="G384" s="97">
        <v>0</v>
      </c>
      <c r="H384">
        <f>M384/'Konvertering SEK till EURO'!$C$8</f>
        <v>5.3580579380120069E-3</v>
      </c>
      <c r="I384" s="96" t="s">
        <v>1702</v>
      </c>
      <c r="J384" s="108" t="s">
        <v>1785</v>
      </c>
      <c r="K384"/>
      <c r="M384">
        <v>7.1262170575559697E-2</v>
      </c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</row>
    <row r="385" spans="1:91" s="82" customFormat="1" ht="30" customHeight="1">
      <c r="A385" t="str">
        <f t="shared" si="6"/>
        <v>InköpAvVarorInköpta produkter och tjänster - utökad beräkning9.10 Tilläggsspecialiteter</v>
      </c>
      <c r="B385" t="s">
        <v>12</v>
      </c>
      <c r="C385" t="str">
        <f>'Input-inköpta varor o tjänster'!$J$11</f>
        <v>Inköpta produkter och tjänster - utökad beräkning</v>
      </c>
      <c r="D385" s="96" t="s">
        <v>420</v>
      </c>
      <c r="E385" s="96" t="s">
        <v>1319</v>
      </c>
      <c r="F385" s="97">
        <v>0</v>
      </c>
      <c r="G385" s="97">
        <v>0</v>
      </c>
      <c r="H385">
        <f>M385/'Konvertering SEK till EURO'!$C$8</f>
        <v>5.3580579380120069E-3</v>
      </c>
      <c r="I385" s="96" t="s">
        <v>1703</v>
      </c>
      <c r="J385" s="108" t="s">
        <v>1785</v>
      </c>
      <c r="K385"/>
      <c r="M385">
        <v>7.1262170575559697E-2</v>
      </c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</row>
    <row r="386" spans="1:91" s="82" customFormat="1" ht="30" customHeight="1">
      <c r="A386" t="str">
        <f t="shared" si="6"/>
        <v>InköpAvVarorInköpta produkter och tjänster - utökad beräkning9.10.1 Allergologi</v>
      </c>
      <c r="B386" t="s">
        <v>12</v>
      </c>
      <c r="C386" t="str">
        <f>'Input-inköpta varor o tjänster'!$J$11</f>
        <v>Inköpta produkter och tjänster - utökad beräkning</v>
      </c>
      <c r="D386" s="96" t="s">
        <v>421</v>
      </c>
      <c r="E386" s="96" t="s">
        <v>1319</v>
      </c>
      <c r="F386" s="97">
        <v>0</v>
      </c>
      <c r="G386" s="97">
        <v>0</v>
      </c>
      <c r="H386">
        <f>M386/'Konvertering SEK till EURO'!$C$8</f>
        <v>5.3580579380120069E-3</v>
      </c>
      <c r="I386" s="96" t="s">
        <v>1704</v>
      </c>
      <c r="J386" s="108" t="s">
        <v>1785</v>
      </c>
      <c r="K386"/>
      <c r="M386">
        <v>7.1262170575559697E-2</v>
      </c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</row>
    <row r="387" spans="1:91" s="82" customFormat="1" ht="30" customHeight="1">
      <c r="A387" t="str">
        <f t="shared" si="6"/>
        <v>InköpAvVarorInköpta produkter och tjänster - utökad beräkning9.10.2 Arbetsmedicin</v>
      </c>
      <c r="B387" t="s">
        <v>12</v>
      </c>
      <c r="C387" t="str">
        <f>'Input-inköpta varor o tjänster'!$J$11</f>
        <v>Inköpta produkter och tjänster - utökad beräkning</v>
      </c>
      <c r="D387" s="96" t="s">
        <v>422</v>
      </c>
      <c r="E387" s="96" t="s">
        <v>1319</v>
      </c>
      <c r="F387" s="97">
        <v>0</v>
      </c>
      <c r="G387" s="97">
        <v>0</v>
      </c>
      <c r="H387">
        <f>M387/'Konvertering SEK till EURO'!$C$8</f>
        <v>5.3580579380120069E-3</v>
      </c>
      <c r="I387" s="96" t="s">
        <v>1705</v>
      </c>
      <c r="J387" s="108" t="s">
        <v>1785</v>
      </c>
      <c r="K387"/>
      <c r="M387">
        <v>7.1262170575559697E-2</v>
      </c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</row>
    <row r="388" spans="1:91" s="82" customFormat="1" ht="30" customHeight="1">
      <c r="A388" t="str">
        <f t="shared" si="6"/>
        <v>InköpAvVarorInköpta produkter och tjänster - utökad beräkning9.10.3 Beroendemedicin</v>
      </c>
      <c r="B388" t="s">
        <v>12</v>
      </c>
      <c r="C388" t="str">
        <f>'Input-inköpta varor o tjänster'!$J$11</f>
        <v>Inköpta produkter och tjänster - utökad beräkning</v>
      </c>
      <c r="D388" s="96" t="s">
        <v>423</v>
      </c>
      <c r="E388" s="96" t="s">
        <v>1319</v>
      </c>
      <c r="F388" s="97">
        <v>0</v>
      </c>
      <c r="G388" s="97">
        <v>0</v>
      </c>
      <c r="H388">
        <f>M388/'Konvertering SEK till EURO'!$C$8</f>
        <v>5.3580579380120069E-3</v>
      </c>
      <c r="I388" s="96" t="s">
        <v>1706</v>
      </c>
      <c r="J388" s="108" t="s">
        <v>1785</v>
      </c>
      <c r="K388"/>
      <c r="M388">
        <v>7.1262170575559697E-2</v>
      </c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</row>
    <row r="389" spans="1:91" s="82" customFormat="1" ht="30" customHeight="1">
      <c r="A389" t="str">
        <f t="shared" si="6"/>
        <v>InköpAvVarorInköpta produkter och tjänster - utökad beräkning9.10.4 Gynekologisk onkologi</v>
      </c>
      <c r="B389" t="s">
        <v>12</v>
      </c>
      <c r="C389" t="str">
        <f>'Input-inköpta varor o tjänster'!$J$11</f>
        <v>Inköpta produkter och tjänster - utökad beräkning</v>
      </c>
      <c r="D389" s="96" t="s">
        <v>424</v>
      </c>
      <c r="E389" s="96" t="s">
        <v>1319</v>
      </c>
      <c r="F389" s="97">
        <v>0</v>
      </c>
      <c r="G389" s="97">
        <v>0</v>
      </c>
      <c r="H389">
        <f>M389/'Konvertering SEK till EURO'!$C$8</f>
        <v>5.3580579380120069E-3</v>
      </c>
      <c r="I389" s="96" t="s">
        <v>1707</v>
      </c>
      <c r="J389" s="108" t="s">
        <v>1785</v>
      </c>
      <c r="K389"/>
      <c r="M389">
        <v>7.1262170575559697E-2</v>
      </c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</row>
    <row r="390" spans="1:91" s="82" customFormat="1" ht="30" customHeight="1">
      <c r="A390" t="str">
        <f t="shared" si="6"/>
        <v>InköpAvVarorInköpta produkter och tjänster - utökad beräkning9.10.5 Skolhälsovård (medicinska insatser i elevhälsan)</v>
      </c>
      <c r="B390" t="s">
        <v>12</v>
      </c>
      <c r="C390" t="str">
        <f>'Input-inköpta varor o tjänster'!$J$11</f>
        <v>Inköpta produkter och tjänster - utökad beräkning</v>
      </c>
      <c r="D390" s="96" t="s">
        <v>425</v>
      </c>
      <c r="E390" s="96" t="s">
        <v>1319</v>
      </c>
      <c r="F390" s="97">
        <v>0</v>
      </c>
      <c r="G390" s="97">
        <v>0</v>
      </c>
      <c r="H390">
        <f>M390/'Konvertering SEK till EURO'!$C$8</f>
        <v>5.3580579380120069E-3</v>
      </c>
      <c r="I390" s="96" t="s">
        <v>1708</v>
      </c>
      <c r="J390" s="108" t="s">
        <v>1785</v>
      </c>
      <c r="K390"/>
      <c r="M390">
        <v>7.1262170575559697E-2</v>
      </c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</row>
    <row r="391" spans="1:91" s="82" customFormat="1" ht="30" customHeight="1">
      <c r="A391" t="str">
        <f t="shared" si="6"/>
        <v>InköpAvVarorInköpta produkter och tjänster - utökad beräkning9.10.6 Nuklearmedicin</v>
      </c>
      <c r="B391" t="s">
        <v>12</v>
      </c>
      <c r="C391" t="str">
        <f>'Input-inköpta varor o tjänster'!$J$11</f>
        <v>Inköpta produkter och tjänster - utökad beräkning</v>
      </c>
      <c r="D391" s="96" t="s">
        <v>426</v>
      </c>
      <c r="E391" s="96" t="s">
        <v>1319</v>
      </c>
      <c r="F391" s="97">
        <v>0</v>
      </c>
      <c r="G391" s="97">
        <v>0</v>
      </c>
      <c r="H391">
        <f>M391/'Konvertering SEK till EURO'!$C$8</f>
        <v>5.3580579380120069E-3</v>
      </c>
      <c r="I391" s="96" t="s">
        <v>1709</v>
      </c>
      <c r="J391" s="108" t="s">
        <v>1785</v>
      </c>
      <c r="K391"/>
      <c r="M391">
        <v>7.1262170575559697E-2</v>
      </c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</row>
    <row r="392" spans="1:91" s="82" customFormat="1" ht="30" customHeight="1">
      <c r="A392" t="str">
        <f t="shared" si="6"/>
        <v>InköpAvVarorInköpta produkter och tjänster - utökad beräkning9.10.7 Palliativ medicin</v>
      </c>
      <c r="B392" t="s">
        <v>12</v>
      </c>
      <c r="C392" t="str">
        <f>'Input-inköpta varor o tjänster'!$J$11</f>
        <v>Inköpta produkter och tjänster - utökad beräkning</v>
      </c>
      <c r="D392" s="96" t="s">
        <v>427</v>
      </c>
      <c r="E392" s="96" t="s">
        <v>1319</v>
      </c>
      <c r="F392" s="97">
        <v>0</v>
      </c>
      <c r="G392" s="97">
        <v>0</v>
      </c>
      <c r="H392">
        <f>M392/'Konvertering SEK till EURO'!$C$8</f>
        <v>5.3580579380120069E-3</v>
      </c>
      <c r="I392" s="96" t="s">
        <v>1710</v>
      </c>
      <c r="J392" s="108" t="s">
        <v>1785</v>
      </c>
      <c r="K392"/>
      <c r="M392">
        <v>7.1262170575559697E-2</v>
      </c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</row>
    <row r="393" spans="1:91" s="82" customFormat="1" ht="30" customHeight="1">
      <c r="A393" t="str">
        <f t="shared" si="6"/>
        <v>InköpAvVarorInköpta produkter och tjänster - utökad beräkning9.10.8 Smärtlindring</v>
      </c>
      <c r="B393" t="s">
        <v>12</v>
      </c>
      <c r="C393" t="str">
        <f>'Input-inköpta varor o tjänster'!$J$11</f>
        <v>Inköpta produkter och tjänster - utökad beräkning</v>
      </c>
      <c r="D393" s="96" t="s">
        <v>428</v>
      </c>
      <c r="E393" s="96" t="s">
        <v>1319</v>
      </c>
      <c r="F393" s="97">
        <v>0</v>
      </c>
      <c r="G393" s="97">
        <v>0</v>
      </c>
      <c r="H393">
        <f>M393/'Konvertering SEK till EURO'!$C$8</f>
        <v>5.3580579380120069E-3</v>
      </c>
      <c r="I393" s="96" t="s">
        <v>1711</v>
      </c>
      <c r="J393" s="108" t="s">
        <v>1785</v>
      </c>
      <c r="K393"/>
      <c r="M393">
        <v>7.1262170575559697E-2</v>
      </c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</row>
    <row r="394" spans="1:91" s="82" customFormat="1" ht="30" customHeight="1">
      <c r="A394" t="str">
        <f t="shared" si="6"/>
        <v>InköpAvVarorInköpta produkter och tjänster - utökad beräkning9.10.9 Vårdhygien</v>
      </c>
      <c r="B394" t="s">
        <v>12</v>
      </c>
      <c r="C394" t="str">
        <f>'Input-inköpta varor o tjänster'!$J$11</f>
        <v>Inköpta produkter och tjänster - utökad beräkning</v>
      </c>
      <c r="D394" s="96" t="s">
        <v>429</v>
      </c>
      <c r="E394" s="96" t="s">
        <v>1319</v>
      </c>
      <c r="F394" s="97">
        <v>0</v>
      </c>
      <c r="G394" s="97">
        <v>0</v>
      </c>
      <c r="H394">
        <f>M394/'Konvertering SEK till EURO'!$C$8</f>
        <v>5.3580579380120069E-3</v>
      </c>
      <c r="I394" s="96" t="s">
        <v>1712</v>
      </c>
      <c r="J394" s="108" t="s">
        <v>1785</v>
      </c>
      <c r="K394"/>
      <c r="M394">
        <v>7.1262170575559697E-2</v>
      </c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</row>
    <row r="395" spans="1:91" s="82" customFormat="1" ht="30" customHeight="1">
      <c r="A395" t="str">
        <f t="shared" si="6"/>
        <v>InköpAvVarorInköpta produkter och tjänster - utökad beräkning9.10.10 Äldrepsykiatri</v>
      </c>
      <c r="B395" t="s">
        <v>12</v>
      </c>
      <c r="C395" t="str">
        <f>'Input-inköpta varor o tjänster'!$J$11</f>
        <v>Inköpta produkter och tjänster - utökad beräkning</v>
      </c>
      <c r="D395" s="96" t="s">
        <v>430</v>
      </c>
      <c r="E395" s="96" t="s">
        <v>1319</v>
      </c>
      <c r="F395" s="97">
        <v>0</v>
      </c>
      <c r="G395" s="97">
        <v>0</v>
      </c>
      <c r="H395">
        <f>M395/'Konvertering SEK till EURO'!$C$8</f>
        <v>5.3580579380120069E-3</v>
      </c>
      <c r="I395" s="96" t="s">
        <v>1713</v>
      </c>
      <c r="J395" s="108" t="s">
        <v>1785</v>
      </c>
      <c r="K395"/>
      <c r="M395">
        <v>7.1262170575559697E-2</v>
      </c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</row>
    <row r="396" spans="1:91" s="82" customFormat="1" ht="30" customHeight="1">
      <c r="A396" t="str">
        <f t="shared" si="6"/>
        <v>InköpAvVarorInköpta produkter och tjänster - utökad beräkning9.11 Övriga vårdrelaterade tjänster</v>
      </c>
      <c r="B396" t="s">
        <v>12</v>
      </c>
      <c r="C396" t="str">
        <f>'Input-inköpta varor o tjänster'!$J$11</f>
        <v>Inköpta produkter och tjänster - utökad beräkning</v>
      </c>
      <c r="D396" s="96" t="s">
        <v>431</v>
      </c>
      <c r="E396" s="96" t="s">
        <v>1319</v>
      </c>
      <c r="F396" s="97">
        <v>0</v>
      </c>
      <c r="G396" s="97">
        <v>0</v>
      </c>
      <c r="H396">
        <f>M396/'Konvertering SEK till EURO'!$C$8</f>
        <v>5.3580579380120069E-3</v>
      </c>
      <c r="I396" s="96" t="s">
        <v>1714</v>
      </c>
      <c r="J396" s="108" t="s">
        <v>1785</v>
      </c>
      <c r="K396"/>
      <c r="M396">
        <v>7.1262170575559697E-2</v>
      </c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</row>
    <row r="397" spans="1:91" s="82" customFormat="1" ht="30" customHeight="1">
      <c r="A397" t="str">
        <f t="shared" si="6"/>
        <v>InköpAvVarorInköpta produkter och tjänster - utökad beräkning9.11.1 Psykoterapi</v>
      </c>
      <c r="B397" t="s">
        <v>12</v>
      </c>
      <c r="C397" t="str">
        <f>'Input-inköpta varor o tjänster'!$J$11</f>
        <v>Inköpta produkter och tjänster - utökad beräkning</v>
      </c>
      <c r="D397" s="96" t="s">
        <v>432</v>
      </c>
      <c r="E397" s="96" t="s">
        <v>1319</v>
      </c>
      <c r="F397" s="97">
        <v>0</v>
      </c>
      <c r="G397" s="97">
        <v>0</v>
      </c>
      <c r="H397">
        <f>M397/'Konvertering SEK till EURO'!$C$8</f>
        <v>5.3580579380120069E-3</v>
      </c>
      <c r="I397" s="96" t="s">
        <v>1715</v>
      </c>
      <c r="J397" s="108" t="s">
        <v>1785</v>
      </c>
      <c r="K397"/>
      <c r="M397">
        <v>7.1262170575559697E-2</v>
      </c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</row>
    <row r="398" spans="1:91" s="82" customFormat="1" ht="30" customHeight="1">
      <c r="A398" t="str">
        <f t="shared" si="6"/>
        <v>InköpAvVarorInköpta produkter och tjänster - utökad beräkning9.11.2 Fysioterapi</v>
      </c>
      <c r="B398" t="s">
        <v>12</v>
      </c>
      <c r="C398" t="str">
        <f>'Input-inköpta varor o tjänster'!$J$11</f>
        <v>Inköpta produkter och tjänster - utökad beräkning</v>
      </c>
      <c r="D398" s="96" t="s">
        <v>433</v>
      </c>
      <c r="E398" s="96" t="s">
        <v>1319</v>
      </c>
      <c r="F398" s="97">
        <v>0</v>
      </c>
      <c r="G398" s="97">
        <v>0</v>
      </c>
      <c r="H398">
        <f>M398/'Konvertering SEK till EURO'!$C$8</f>
        <v>5.3580579380120069E-3</v>
      </c>
      <c r="I398" s="96" t="s">
        <v>1716</v>
      </c>
      <c r="J398" s="108" t="s">
        <v>1785</v>
      </c>
      <c r="K398"/>
      <c r="M398">
        <v>7.1262170575559697E-2</v>
      </c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</row>
    <row r="399" spans="1:91" s="82" customFormat="1" ht="30" customHeight="1">
      <c r="A399" t="str">
        <f t="shared" si="6"/>
        <v>InköpAvVarorInköpta produkter och tjänster - utökad beräkning9.11.3 Kiropraktik</v>
      </c>
      <c r="B399" t="s">
        <v>12</v>
      </c>
      <c r="C399" t="str">
        <f>'Input-inköpta varor o tjänster'!$J$11</f>
        <v>Inköpta produkter och tjänster - utökad beräkning</v>
      </c>
      <c r="D399" s="96" t="s">
        <v>434</v>
      </c>
      <c r="E399" s="96" t="s">
        <v>1319</v>
      </c>
      <c r="F399" s="97">
        <v>0</v>
      </c>
      <c r="G399" s="97">
        <v>0</v>
      </c>
      <c r="H399">
        <f>M399/'Konvertering SEK till EURO'!$C$8</f>
        <v>5.3580579380120069E-3</v>
      </c>
      <c r="I399" s="96" t="s">
        <v>1717</v>
      </c>
      <c r="J399" s="108" t="s">
        <v>1785</v>
      </c>
      <c r="K399"/>
      <c r="M399">
        <v>7.1262170575559697E-2</v>
      </c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</row>
    <row r="400" spans="1:91" s="82" customFormat="1" ht="30" customHeight="1">
      <c r="A400" t="str">
        <f t="shared" si="6"/>
        <v>InköpAvVarorInköpta produkter och tjänster - utökad beräkning9.11.4 Medicinsk fotvård</v>
      </c>
      <c r="B400" t="s">
        <v>12</v>
      </c>
      <c r="C400" t="str">
        <f>'Input-inköpta varor o tjänster'!$J$11</f>
        <v>Inköpta produkter och tjänster - utökad beräkning</v>
      </c>
      <c r="D400" s="96" t="s">
        <v>435</v>
      </c>
      <c r="E400" s="96" t="s">
        <v>1319</v>
      </c>
      <c r="F400" s="97">
        <v>0</v>
      </c>
      <c r="G400" s="97">
        <v>0</v>
      </c>
      <c r="H400">
        <f>M400/'Konvertering SEK till EURO'!$C$8</f>
        <v>5.3580579380120069E-3</v>
      </c>
      <c r="I400" s="96" t="s">
        <v>1718</v>
      </c>
      <c r="J400" s="108" t="s">
        <v>1785</v>
      </c>
      <c r="K400"/>
      <c r="M400">
        <v>7.1262170575559697E-2</v>
      </c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</row>
    <row r="401" spans="1:91" s="82" customFormat="1" ht="30" customHeight="1">
      <c r="A401" t="str">
        <f t="shared" si="6"/>
        <v>InköpAvVarorInköpta produkter och tjänster - utökad beräkning9.11.5 Naprapati</v>
      </c>
      <c r="B401" t="s">
        <v>12</v>
      </c>
      <c r="C401" t="str">
        <f>'Input-inköpta varor o tjänster'!$J$11</f>
        <v>Inköpta produkter och tjänster - utökad beräkning</v>
      </c>
      <c r="D401" s="96" t="s">
        <v>436</v>
      </c>
      <c r="E401" s="96" t="s">
        <v>1319</v>
      </c>
      <c r="F401" s="97">
        <v>0</v>
      </c>
      <c r="G401" s="97">
        <v>0</v>
      </c>
      <c r="H401">
        <f>M401/'Konvertering SEK till EURO'!$C$8</f>
        <v>5.3580579380120069E-3</v>
      </c>
      <c r="I401" s="96" t="s">
        <v>1719</v>
      </c>
      <c r="J401" s="108" t="s">
        <v>1785</v>
      </c>
      <c r="K401"/>
      <c r="M401">
        <v>7.1262170575559697E-2</v>
      </c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</row>
    <row r="402" spans="1:91" s="82" customFormat="1" ht="30" customHeight="1">
      <c r="A402" t="str">
        <f t="shared" si="6"/>
        <v>InköpAvVarorInköpta produkter och tjänster - utökad beräkning9.11.99 Övrigt vårdrelaterade tjänster</v>
      </c>
      <c r="B402" t="s">
        <v>12</v>
      </c>
      <c r="C402" t="str">
        <f>'Input-inköpta varor o tjänster'!$J$11</f>
        <v>Inköpta produkter och tjänster - utökad beräkning</v>
      </c>
      <c r="D402" s="96" t="s">
        <v>437</v>
      </c>
      <c r="E402" s="96" t="s">
        <v>1319</v>
      </c>
      <c r="F402" s="97">
        <v>0</v>
      </c>
      <c r="G402" s="97">
        <v>0</v>
      </c>
      <c r="H402">
        <f>M402/'Konvertering SEK till EURO'!$C$8</f>
        <v>5.3580579380120069E-3</v>
      </c>
      <c r="I402" s="96" t="s">
        <v>1720</v>
      </c>
      <c r="J402" s="108" t="s">
        <v>1785</v>
      </c>
      <c r="K402"/>
      <c r="M402">
        <v>7.1262170575559697E-2</v>
      </c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</row>
    <row r="403" spans="1:91" s="82" customFormat="1" ht="30" customHeight="1">
      <c r="A403" t="str">
        <f t="shared" si="6"/>
        <v>InköpAvVarorInköpta produkter och tjänster - utökad beräkning9.12 Primärvård</v>
      </c>
      <c r="B403" t="s">
        <v>12</v>
      </c>
      <c r="C403" t="str">
        <f>'Input-inköpta varor o tjänster'!$J$11</f>
        <v>Inköpta produkter och tjänster - utökad beräkning</v>
      </c>
      <c r="D403" s="96" t="s">
        <v>438</v>
      </c>
      <c r="E403" s="96" t="s">
        <v>1319</v>
      </c>
      <c r="F403" s="97">
        <v>0</v>
      </c>
      <c r="G403" s="97">
        <v>0</v>
      </c>
      <c r="H403">
        <f>M403/'Konvertering SEK till EURO'!$C$8</f>
        <v>5.3580579380120069E-3</v>
      </c>
      <c r="I403" s="96" t="s">
        <v>1721</v>
      </c>
      <c r="J403" s="108" t="s">
        <v>1785</v>
      </c>
      <c r="K403"/>
      <c r="M403">
        <v>7.1262170575559697E-2</v>
      </c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</row>
    <row r="404" spans="1:91" s="82" customFormat="1" ht="30" customHeight="1">
      <c r="A404" t="str">
        <f t="shared" si="6"/>
        <v>InköpAvVarorInköpta produkter och tjänster - utökad beräkning9.12.1 Vårdcentraler</v>
      </c>
      <c r="B404" t="s">
        <v>12</v>
      </c>
      <c r="C404" t="str">
        <f>'Input-inköpta varor o tjänster'!$J$11</f>
        <v>Inköpta produkter och tjänster - utökad beräkning</v>
      </c>
      <c r="D404" s="96" t="s">
        <v>439</v>
      </c>
      <c r="E404" s="96" t="s">
        <v>1319</v>
      </c>
      <c r="F404" s="97">
        <v>0</v>
      </c>
      <c r="G404" s="97">
        <v>0</v>
      </c>
      <c r="H404">
        <f>M404/'Konvertering SEK till EURO'!$C$8</f>
        <v>5.3580579380120069E-3</v>
      </c>
      <c r="I404" s="96" t="s">
        <v>1722</v>
      </c>
      <c r="J404" s="108" t="s">
        <v>1785</v>
      </c>
      <c r="K404"/>
      <c r="M404">
        <v>7.1262170575559697E-2</v>
      </c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</row>
    <row r="405" spans="1:91" s="82" customFormat="1" ht="30" customHeight="1">
      <c r="A405" t="str">
        <f t="shared" si="6"/>
        <v>InköpAvVarorInköpta produkter och tjänster - utökad beräkning9.12.2 Barnavårdscentraler</v>
      </c>
      <c r="B405" t="s">
        <v>12</v>
      </c>
      <c r="C405" t="str">
        <f>'Input-inköpta varor o tjänster'!$J$11</f>
        <v>Inköpta produkter och tjänster - utökad beräkning</v>
      </c>
      <c r="D405" s="96" t="s">
        <v>440</v>
      </c>
      <c r="E405" s="96" t="s">
        <v>1319</v>
      </c>
      <c r="F405" s="97">
        <v>0</v>
      </c>
      <c r="G405" s="97">
        <v>0</v>
      </c>
      <c r="H405">
        <f>M405/'Konvertering SEK till EURO'!$C$8</f>
        <v>5.3580579380120069E-3</v>
      </c>
      <c r="I405" s="96" t="s">
        <v>1723</v>
      </c>
      <c r="J405" s="108" t="s">
        <v>1785</v>
      </c>
      <c r="K405"/>
      <c r="M405">
        <v>7.1262170575559697E-2</v>
      </c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</row>
    <row r="406" spans="1:91" s="82" customFormat="1" ht="30" customHeight="1">
      <c r="A406" t="str">
        <f t="shared" si="6"/>
        <v>InköpAvVarorInköpta produkter och tjänster - utökad beräkning9.12.3 Mödravårdscentraler</v>
      </c>
      <c r="B406" t="s">
        <v>12</v>
      </c>
      <c r="C406" t="str">
        <f>'Input-inköpta varor o tjänster'!$J$11</f>
        <v>Inköpta produkter och tjänster - utökad beräkning</v>
      </c>
      <c r="D406" s="96" t="s">
        <v>441</v>
      </c>
      <c r="E406" s="96" t="s">
        <v>1319</v>
      </c>
      <c r="F406" s="97">
        <v>0</v>
      </c>
      <c r="G406" s="97">
        <v>0</v>
      </c>
      <c r="H406">
        <f>M406/'Konvertering SEK till EURO'!$C$8</f>
        <v>5.3580579380120069E-3</v>
      </c>
      <c r="I406" s="96" t="s">
        <v>1724</v>
      </c>
      <c r="J406" s="108" t="s">
        <v>1785</v>
      </c>
      <c r="K406"/>
      <c r="M406">
        <v>7.1262170575559697E-2</v>
      </c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</row>
    <row r="407" spans="1:91" s="82" customFormat="1" ht="30" customHeight="1">
      <c r="A407" t="str">
        <f t="shared" si="6"/>
        <v>InköpAvVarorInköpta produkter och tjänster - utökad beräkning9.13 Offentliga vårdgivare</v>
      </c>
      <c r="B407" t="s">
        <v>12</v>
      </c>
      <c r="C407" t="str">
        <f>'Input-inköpta varor o tjänster'!$J$11</f>
        <v>Inköpta produkter och tjänster - utökad beräkning</v>
      </c>
      <c r="D407" s="96" t="s">
        <v>442</v>
      </c>
      <c r="E407" s="96" t="s">
        <v>1319</v>
      </c>
      <c r="F407" s="97">
        <v>0</v>
      </c>
      <c r="G407" s="97">
        <v>0</v>
      </c>
      <c r="H407">
        <f>M407/'Konvertering SEK till EURO'!$C$8</f>
        <v>5.3580579380120069E-3</v>
      </c>
      <c r="I407" s="96" t="s">
        <v>1725</v>
      </c>
      <c r="J407" s="108" t="s">
        <v>1785</v>
      </c>
      <c r="K407"/>
      <c r="M407">
        <v>7.1262170575559697E-2</v>
      </c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</row>
    <row r="408" spans="1:91" s="82" customFormat="1" ht="30" customHeight="1">
      <c r="A408" t="str">
        <f t="shared" si="6"/>
        <v>InköpAvVarorInköpta produkter och tjänster - utökad beräkning9.14 Övriga vård- och tandvårdsrelaterade tjänster</v>
      </c>
      <c r="B408" t="s">
        <v>12</v>
      </c>
      <c r="C408" t="str">
        <f>'Input-inköpta varor o tjänster'!$J$11</f>
        <v>Inköpta produkter och tjänster - utökad beräkning</v>
      </c>
      <c r="D408" s="96" t="s">
        <v>443</v>
      </c>
      <c r="E408" s="96" t="s">
        <v>1319</v>
      </c>
      <c r="F408" s="97">
        <v>0</v>
      </c>
      <c r="G408" s="97">
        <v>0</v>
      </c>
      <c r="H408">
        <f>M408/'Konvertering SEK till EURO'!$C$8</f>
        <v>5.3580579380120069E-3</v>
      </c>
      <c r="I408" s="96" t="s">
        <v>1726</v>
      </c>
      <c r="J408" s="108" t="s">
        <v>1785</v>
      </c>
      <c r="K408"/>
      <c r="M408">
        <v>7.1262170575559697E-2</v>
      </c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</row>
    <row r="409" spans="1:91" s="82" customFormat="1" ht="30" customHeight="1">
      <c r="A409" t="str">
        <f t="shared" si="6"/>
        <v>InköpAvVarorInköpta produkter och tjänster - utökad beräkning9.14.1 Tolktjänster</v>
      </c>
      <c r="B409" t="s">
        <v>12</v>
      </c>
      <c r="C409" t="str">
        <f>'Input-inköpta varor o tjänster'!$J$11</f>
        <v>Inköpta produkter och tjänster - utökad beräkning</v>
      </c>
      <c r="D409" s="96" t="s">
        <v>444</v>
      </c>
      <c r="E409" s="96" t="s">
        <v>1319</v>
      </c>
      <c r="F409" s="97">
        <v>0</v>
      </c>
      <c r="G409" s="97">
        <v>0</v>
      </c>
      <c r="H409">
        <f>M409/'Konvertering SEK till EURO'!$C$8</f>
        <v>5.3580579380120069E-3</v>
      </c>
      <c r="I409" s="96" t="s">
        <v>1727</v>
      </c>
      <c r="J409" s="108" t="s">
        <v>1785</v>
      </c>
      <c r="K409"/>
      <c r="M409">
        <v>7.1262170575559697E-2</v>
      </c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</row>
    <row r="410" spans="1:91" s="82" customFormat="1" ht="30" customHeight="1">
      <c r="A410" t="str">
        <f t="shared" si="6"/>
        <v>InköpAvVarorInköpta produkter och tjänster - utökad beräkning9.14.2 Övriga tandvårdsrelaterade tjänster</v>
      </c>
      <c r="B410" t="s">
        <v>12</v>
      </c>
      <c r="C410" t="str">
        <f>'Input-inköpta varor o tjänster'!$J$11</f>
        <v>Inköpta produkter och tjänster - utökad beräkning</v>
      </c>
      <c r="D410" s="96" t="s">
        <v>445</v>
      </c>
      <c r="E410" s="96" t="s">
        <v>1319</v>
      </c>
      <c r="F410" s="97">
        <v>0</v>
      </c>
      <c r="G410" s="97">
        <v>0</v>
      </c>
      <c r="H410">
        <f>M410/'Konvertering SEK till EURO'!$C$8</f>
        <v>5.3580579380120069E-3</v>
      </c>
      <c r="I410" s="96" t="s">
        <v>1728</v>
      </c>
      <c r="J410" s="108" t="s">
        <v>1785</v>
      </c>
      <c r="K410"/>
      <c r="M410">
        <v>7.1262170575559697E-2</v>
      </c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</row>
    <row r="411" spans="1:91" s="82" customFormat="1" ht="30" customHeight="1">
      <c r="A411" t="str">
        <f t="shared" si="6"/>
        <v>InköpAvVarorInköpta produkter och tjänster - utökad beräkning9.14.99 Övriga vårdrelaterade tjänster</v>
      </c>
      <c r="B411" t="s">
        <v>12</v>
      </c>
      <c r="C411" t="str">
        <f>'Input-inköpta varor o tjänster'!$J$11</f>
        <v>Inköpta produkter och tjänster - utökad beräkning</v>
      </c>
      <c r="D411" s="96" t="s">
        <v>446</v>
      </c>
      <c r="E411" s="96" t="s">
        <v>1319</v>
      </c>
      <c r="F411" s="97">
        <v>0</v>
      </c>
      <c r="G411" s="97">
        <v>0</v>
      </c>
      <c r="H411">
        <f>M411/'Konvertering SEK till EURO'!$C$8</f>
        <v>5.3580579380120069E-3</v>
      </c>
      <c r="I411" s="96" t="s">
        <v>1729</v>
      </c>
      <c r="J411" s="108" t="s">
        <v>1785</v>
      </c>
      <c r="K411"/>
      <c r="M411">
        <v>7.1262170575559697E-2</v>
      </c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</row>
    <row r="412" spans="1:91" s="82" customFormat="1" ht="30" customHeight="1">
      <c r="A412" t="str">
        <f t="shared" si="6"/>
        <v>InköpAvVarorInköpta produkter och tjänster - utökad beräkning9.15 Vårdrelaterade bemanningstjänster</v>
      </c>
      <c r="B412" t="s">
        <v>12</v>
      </c>
      <c r="C412" t="str">
        <f>'Input-inköpta varor o tjänster'!$J$11</f>
        <v>Inköpta produkter och tjänster - utökad beräkning</v>
      </c>
      <c r="D412" s="96" t="s">
        <v>447</v>
      </c>
      <c r="E412" s="96" t="s">
        <v>1319</v>
      </c>
      <c r="F412" s="97">
        <v>0</v>
      </c>
      <c r="G412" s="97">
        <v>0</v>
      </c>
      <c r="H412">
        <f>M412/'Konvertering SEK till EURO'!$C$8</f>
        <v>5.3580579380120069E-3</v>
      </c>
      <c r="I412" s="96" t="s">
        <v>1730</v>
      </c>
      <c r="J412" s="108" t="s">
        <v>1785</v>
      </c>
      <c r="K412"/>
      <c r="M412">
        <v>7.1262170575559697E-2</v>
      </c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</row>
    <row r="413" spans="1:91" s="82" customFormat="1" ht="30" customHeight="1">
      <c r="A413" t="str">
        <f t="shared" si="6"/>
        <v>InköpAvVarorInköpta produkter och tjänster - utökad beräkning9.15.1 Läkarsekreterare</v>
      </c>
      <c r="B413" t="s">
        <v>12</v>
      </c>
      <c r="C413" t="str">
        <f>'Input-inköpta varor o tjänster'!$J$11</f>
        <v>Inköpta produkter och tjänster - utökad beräkning</v>
      </c>
      <c r="D413" s="96" t="s">
        <v>448</v>
      </c>
      <c r="E413" s="96" t="s">
        <v>1319</v>
      </c>
      <c r="F413" s="97">
        <v>0</v>
      </c>
      <c r="G413" s="97">
        <v>0</v>
      </c>
      <c r="H413">
        <f>M413/'Konvertering SEK till EURO'!$C$8</f>
        <v>5.3580579380120069E-3</v>
      </c>
      <c r="I413" s="96" t="s">
        <v>1731</v>
      </c>
      <c r="J413" s="108" t="s">
        <v>1785</v>
      </c>
      <c r="K413"/>
      <c r="M413">
        <v>7.1262170575559697E-2</v>
      </c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</row>
    <row r="414" spans="1:91" s="82" customFormat="1" ht="30" customHeight="1">
      <c r="A414" t="str">
        <f t="shared" si="6"/>
        <v>InköpAvVarorInköpta produkter och tjänster - utökad beräkning9.15.2 Läkare allmänmedicin</v>
      </c>
      <c r="B414" t="s">
        <v>12</v>
      </c>
      <c r="C414" t="str">
        <f>'Input-inköpta varor o tjänster'!$J$11</f>
        <v>Inköpta produkter och tjänster - utökad beräkning</v>
      </c>
      <c r="D414" s="96" t="s">
        <v>449</v>
      </c>
      <c r="E414" s="96" t="s">
        <v>1319</v>
      </c>
      <c r="F414" s="97">
        <v>0</v>
      </c>
      <c r="G414" s="97">
        <v>0</v>
      </c>
      <c r="H414">
        <f>M414/'Konvertering SEK till EURO'!$C$8</f>
        <v>5.3580579380120069E-3</v>
      </c>
      <c r="I414" s="96" t="s">
        <v>1732</v>
      </c>
      <c r="J414" s="108" t="s">
        <v>1785</v>
      </c>
      <c r="K414"/>
      <c r="M414">
        <v>7.1262170575559697E-2</v>
      </c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</row>
    <row r="415" spans="1:91" s="82" customFormat="1" ht="30" customHeight="1">
      <c r="A415" t="str">
        <f t="shared" si="6"/>
        <v>InköpAvVarorInköpta produkter och tjänster - utökad beräkning9.15.3 Psykiatri</v>
      </c>
      <c r="B415" t="s">
        <v>12</v>
      </c>
      <c r="C415" t="str">
        <f>'Input-inköpta varor o tjänster'!$J$11</f>
        <v>Inköpta produkter och tjänster - utökad beräkning</v>
      </c>
      <c r="D415" s="96" t="s">
        <v>450</v>
      </c>
      <c r="E415" s="96" t="s">
        <v>1319</v>
      </c>
      <c r="F415" s="97">
        <v>0</v>
      </c>
      <c r="G415" s="97">
        <v>0</v>
      </c>
      <c r="H415">
        <f>M415/'Konvertering SEK till EURO'!$C$8</f>
        <v>5.3580579380120069E-3</v>
      </c>
      <c r="I415" s="96" t="s">
        <v>1733</v>
      </c>
      <c r="J415" s="108" t="s">
        <v>1785</v>
      </c>
      <c r="K415"/>
      <c r="M415">
        <v>7.1262170575559697E-2</v>
      </c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</row>
    <row r="416" spans="1:91" s="82" customFormat="1" ht="30" customHeight="1">
      <c r="A416" t="str">
        <f t="shared" si="6"/>
        <v>InköpAvVarorInköpta produkter och tjänster - utökad beräkning9.15.4 Sjuksköterskor allmänmedicin</v>
      </c>
      <c r="B416" t="s">
        <v>12</v>
      </c>
      <c r="C416" t="str">
        <f>'Input-inköpta varor o tjänster'!$J$11</f>
        <v>Inköpta produkter och tjänster - utökad beräkning</v>
      </c>
      <c r="D416" s="96" t="s">
        <v>451</v>
      </c>
      <c r="E416" s="96" t="s">
        <v>1319</v>
      </c>
      <c r="F416" s="97">
        <v>0</v>
      </c>
      <c r="G416" s="97">
        <v>0</v>
      </c>
      <c r="H416">
        <f>M416/'Konvertering SEK till EURO'!$C$8</f>
        <v>5.3580579380120069E-3</v>
      </c>
      <c r="I416" s="96" t="s">
        <v>1734</v>
      </c>
      <c r="J416" s="108" t="s">
        <v>1785</v>
      </c>
      <c r="K416"/>
      <c r="M416">
        <v>7.1262170575559697E-2</v>
      </c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</row>
    <row r="417" spans="1:91" s="82" customFormat="1" ht="30" customHeight="1">
      <c r="A417" t="str">
        <f t="shared" si="6"/>
        <v>InköpAvVarorInköpta produkter och tjänster - utökad beräkning9.15.5 Övriga specialistläkare</v>
      </c>
      <c r="B417" t="s">
        <v>12</v>
      </c>
      <c r="C417" t="str">
        <f>'Input-inköpta varor o tjänster'!$J$11</f>
        <v>Inköpta produkter och tjänster - utökad beräkning</v>
      </c>
      <c r="D417" s="96" t="s">
        <v>452</v>
      </c>
      <c r="E417" s="96" t="s">
        <v>1319</v>
      </c>
      <c r="F417" s="97">
        <v>0</v>
      </c>
      <c r="G417" s="97">
        <v>0</v>
      </c>
      <c r="H417">
        <f>M417/'Konvertering SEK till EURO'!$C$8</f>
        <v>5.3580579380120069E-3</v>
      </c>
      <c r="I417" s="96" t="s">
        <v>1735</v>
      </c>
      <c r="J417" s="108" t="s">
        <v>1785</v>
      </c>
      <c r="K417"/>
      <c r="M417">
        <v>7.1262170575559697E-2</v>
      </c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</row>
    <row r="418" spans="1:91" s="82" customFormat="1" ht="30" customHeight="1">
      <c r="A418" t="str">
        <f t="shared" si="6"/>
        <v>InköpAvVarorInköpta produkter och tjänster - utökad beräkning9.15.6 Specialistsjuksköterskor</v>
      </c>
      <c r="B418" t="s">
        <v>12</v>
      </c>
      <c r="C418" t="str">
        <f>'Input-inköpta varor o tjänster'!$J$11</f>
        <v>Inköpta produkter och tjänster - utökad beräkning</v>
      </c>
      <c r="D418" s="96" t="s">
        <v>453</v>
      </c>
      <c r="E418" s="96" t="s">
        <v>1319</v>
      </c>
      <c r="F418" s="97">
        <v>0</v>
      </c>
      <c r="G418" s="97">
        <v>0</v>
      </c>
      <c r="H418">
        <f>M418/'Konvertering SEK till EURO'!$C$8</f>
        <v>5.3580579380120069E-3</v>
      </c>
      <c r="I418" s="96" t="s">
        <v>1736</v>
      </c>
      <c r="J418" s="108" t="s">
        <v>1785</v>
      </c>
      <c r="K418"/>
      <c r="M418">
        <v>7.1262170575559697E-2</v>
      </c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</row>
    <row r="419" spans="1:91" s="82" customFormat="1" ht="30" customHeight="1">
      <c r="A419" t="str">
        <f t="shared" si="6"/>
        <v>InköpAvVarorInköpta produkter och tjänster - utökad beräkning9.15.99 Övriga vårdrelaterade bemanningstjänster</v>
      </c>
      <c r="B419" t="s">
        <v>12</v>
      </c>
      <c r="C419" t="str">
        <f>'Input-inköpta varor o tjänster'!$J$11</f>
        <v>Inköpta produkter och tjänster - utökad beräkning</v>
      </c>
      <c r="D419" s="96" t="s">
        <v>454</v>
      </c>
      <c r="E419" s="96" t="s">
        <v>1319</v>
      </c>
      <c r="F419" s="97">
        <v>0</v>
      </c>
      <c r="G419" s="97">
        <v>0</v>
      </c>
      <c r="H419">
        <f>M419/'Konvertering SEK till EURO'!$C$8</f>
        <v>5.3580579380120069E-3</v>
      </c>
      <c r="I419" s="96" t="s">
        <v>1737</v>
      </c>
      <c r="J419" s="108" t="s">
        <v>1785</v>
      </c>
      <c r="K419"/>
      <c r="M419">
        <v>7.1262170575559697E-2</v>
      </c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</row>
    <row r="420" spans="1:91" s="82" customFormat="1" ht="30" customHeight="1">
      <c r="A420" t="str">
        <f t="shared" ref="A420:A453" si="7">CONCATENATE(B420,C420,D420)</f>
        <v>InköpAvVarorInköpta produkter och tjänster - utökad beräkning10 Medicinteknik och relaterade förbrukningsvaror</v>
      </c>
      <c r="B420" t="s">
        <v>12</v>
      </c>
      <c r="C420" t="str">
        <f>'Input-inköpta varor o tjänster'!$J$11</f>
        <v>Inköpta produkter och tjänster - utökad beräkning</v>
      </c>
      <c r="D420" s="96" t="s">
        <v>455</v>
      </c>
      <c r="E420" s="96" t="s">
        <v>1319</v>
      </c>
      <c r="F420" s="97">
        <v>0</v>
      </c>
      <c r="G420" s="97">
        <v>0</v>
      </c>
      <c r="H420">
        <f>M420/'Konvertering SEK till EURO'!$C$8</f>
        <v>4.0779041245969323E-2</v>
      </c>
      <c r="I420" s="96" t="s">
        <v>1738</v>
      </c>
      <c r="J420" s="108" t="s">
        <v>1785</v>
      </c>
      <c r="K420"/>
      <c r="M420">
        <v>0.54236124857139201</v>
      </c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</row>
    <row r="421" spans="1:91" s="82" customFormat="1" ht="30" customHeight="1">
      <c r="A421" t="str">
        <f t="shared" si="7"/>
        <v>InköpAvVarorInköpta produkter och tjänster - utökad beräkning10.1 Medicinteknik Anestesi och intensivvård och relaterade förbrukningsvaror</v>
      </c>
      <c r="B421" t="s">
        <v>12</v>
      </c>
      <c r="C421" t="str">
        <f>'Input-inköpta varor o tjänster'!$J$11</f>
        <v>Inköpta produkter och tjänster - utökad beräkning</v>
      </c>
      <c r="D421" s="96" t="s">
        <v>456</v>
      </c>
      <c r="E421" s="96" t="s">
        <v>1319</v>
      </c>
      <c r="F421" s="97">
        <v>0</v>
      </c>
      <c r="G421" s="97">
        <v>0</v>
      </c>
      <c r="H421">
        <f>M421/'Konvertering SEK till EURO'!$C$8</f>
        <v>3.8780394538405899E-2</v>
      </c>
      <c r="I421" s="96" t="s">
        <v>1739</v>
      </c>
      <c r="J421" s="108" t="s">
        <v>1785</v>
      </c>
      <c r="K421"/>
      <c r="M421">
        <v>0.5157792473607985</v>
      </c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</row>
    <row r="422" spans="1:91" s="82" customFormat="1" ht="30" customHeight="1">
      <c r="A422" t="str">
        <f t="shared" si="7"/>
        <v>InköpAvVarorInköpta produkter och tjänster - utökad beräkning10.1.1 Andningshjälpmedel</v>
      </c>
      <c r="B422" t="s">
        <v>12</v>
      </c>
      <c r="C422" t="str">
        <f>'Input-inköpta varor o tjänster'!$J$11</f>
        <v>Inköpta produkter och tjänster - utökad beräkning</v>
      </c>
      <c r="D422" s="96" t="s">
        <v>457</v>
      </c>
      <c r="E422" s="96" t="s">
        <v>1319</v>
      </c>
      <c r="F422" s="97">
        <v>0</v>
      </c>
      <c r="G422" s="97">
        <v>0</v>
      </c>
      <c r="H422">
        <f>M422/'Konvertering SEK till EURO'!$C$8</f>
        <v>5.373646797924872E-2</v>
      </c>
      <c r="I422" s="96" t="s">
        <v>1740</v>
      </c>
      <c r="J422" s="108" t="s">
        <v>1785</v>
      </c>
      <c r="K422"/>
      <c r="M422">
        <v>0.71469502412400798</v>
      </c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</row>
    <row r="423" spans="1:91" s="82" customFormat="1" ht="30" customHeight="1">
      <c r="A423" t="str">
        <f t="shared" si="7"/>
        <v>InköpAvVarorInköpta produkter och tjänster - utökad beräkning10.1.2 Anestesi</v>
      </c>
      <c r="B423" t="s">
        <v>12</v>
      </c>
      <c r="C423" t="str">
        <f>'Input-inköpta varor o tjänster'!$J$11</f>
        <v>Inköpta produkter och tjänster - utökad beräkning</v>
      </c>
      <c r="D423" s="96" t="s">
        <v>458</v>
      </c>
      <c r="E423" s="96" t="s">
        <v>1319</v>
      </c>
      <c r="F423" s="97">
        <v>0</v>
      </c>
      <c r="G423" s="97">
        <v>0</v>
      </c>
      <c r="H423">
        <f>M423/'Konvertering SEK till EURO'!$C$8</f>
        <v>5.373646797924872E-2</v>
      </c>
      <c r="I423" s="96" t="s">
        <v>1741</v>
      </c>
      <c r="J423" s="108" t="s">
        <v>1785</v>
      </c>
      <c r="K423"/>
      <c r="M423">
        <v>0.71469502412400798</v>
      </c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</row>
    <row r="424" spans="1:91" s="82" customFormat="1" ht="30" customHeight="1">
      <c r="A424" t="str">
        <f t="shared" si="7"/>
        <v>InköpAvVarorInköpta produkter och tjänster - utökad beräkning10.1.3 Defibrillatorer</v>
      </c>
      <c r="B424" t="s">
        <v>12</v>
      </c>
      <c r="C424" t="str">
        <f>'Input-inköpta varor o tjänster'!$J$11</f>
        <v>Inköpta produkter och tjänster - utökad beräkning</v>
      </c>
      <c r="D424" s="96" t="s">
        <v>459</v>
      </c>
      <c r="E424" s="96" t="s">
        <v>1319</v>
      </c>
      <c r="F424" s="97">
        <v>0</v>
      </c>
      <c r="G424" s="97">
        <v>0</v>
      </c>
      <c r="H424">
        <f>M424/'Konvertering SEK till EURO'!$C$8</f>
        <v>5.3178232961431655E-2</v>
      </c>
      <c r="I424" s="96" t="s">
        <v>1742</v>
      </c>
      <c r="J424" s="108" t="s">
        <v>1785</v>
      </c>
      <c r="K424"/>
      <c r="M424">
        <v>0.70727049838704104</v>
      </c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</row>
    <row r="425" spans="1:91" s="82" customFormat="1" ht="30" customHeight="1">
      <c r="A425" t="str">
        <f t="shared" si="7"/>
        <v>InköpAvVarorInköpta produkter och tjänster - utökad beräkning10.1.4 Intensivvårdsutrustning</v>
      </c>
      <c r="B425" t="s">
        <v>12</v>
      </c>
      <c r="C425" t="str">
        <f>'Input-inköpta varor o tjänster'!$J$11</f>
        <v>Inköpta produkter och tjänster - utökad beräkning</v>
      </c>
      <c r="D425" s="96" t="s">
        <v>460</v>
      </c>
      <c r="E425" s="96" t="s">
        <v>1319</v>
      </c>
      <c r="F425" s="97">
        <v>0</v>
      </c>
      <c r="G425" s="97">
        <v>0</v>
      </c>
      <c r="H425">
        <f>M425/'Konvertering SEK till EURO'!$C$8</f>
        <v>2.9462008468872706E-2</v>
      </c>
      <c r="I425" s="96" t="s">
        <v>1743</v>
      </c>
      <c r="J425" s="108" t="s">
        <v>1785</v>
      </c>
      <c r="K425"/>
      <c r="M425">
        <v>0.39184471263600701</v>
      </c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</row>
    <row r="426" spans="1:91" s="82" customFormat="1" ht="30" customHeight="1">
      <c r="A426" t="str">
        <f t="shared" si="7"/>
        <v>InköpAvVarorInköpta produkter och tjänster - utökad beräkning10.1.5 Infusionsutrustning</v>
      </c>
      <c r="B426" t="s">
        <v>12</v>
      </c>
      <c r="C426" t="str">
        <f>'Input-inköpta varor o tjänster'!$J$11</f>
        <v>Inköpta produkter och tjänster - utökad beräkning</v>
      </c>
      <c r="D426" s="96" t="s">
        <v>461</v>
      </c>
      <c r="E426" s="96" t="s">
        <v>1319</v>
      </c>
      <c r="F426" s="97">
        <v>0</v>
      </c>
      <c r="G426" s="97">
        <v>0</v>
      </c>
      <c r="H426">
        <f>M426/'Konvertering SEK till EURO'!$C$8</f>
        <v>2.9462008468872706E-2</v>
      </c>
      <c r="I426" s="96" t="s">
        <v>1744</v>
      </c>
      <c r="J426" s="108" t="s">
        <v>1785</v>
      </c>
      <c r="K426"/>
      <c r="M426">
        <v>0.39184471263600701</v>
      </c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</row>
    <row r="427" spans="1:91" s="82" customFormat="1" ht="30" customHeight="1">
      <c r="A427" t="str">
        <f t="shared" si="7"/>
        <v>InköpAvVarorInköpta produkter och tjänster - utökad beräkning10.1.6 Materiel MT Anestesi och intensivvård</v>
      </c>
      <c r="B427" t="s">
        <v>12</v>
      </c>
      <c r="C427" t="str">
        <f>'Input-inköpta varor o tjänster'!$J$11</f>
        <v>Inköpta produkter och tjänster - utökad beräkning</v>
      </c>
      <c r="D427" s="96" t="s">
        <v>462</v>
      </c>
      <c r="E427" s="96" t="s">
        <v>1319</v>
      </c>
      <c r="F427" s="97">
        <v>0</v>
      </c>
      <c r="G427" s="97">
        <v>0</v>
      </c>
      <c r="H427">
        <f>M427/'Konvertering SEK till EURO'!$C$8</f>
        <v>4.5918826174942182E-2</v>
      </c>
      <c r="I427" s="96" t="s">
        <v>1745</v>
      </c>
      <c r="J427" s="108" t="s">
        <v>1785</v>
      </c>
      <c r="K427"/>
      <c r="M427">
        <v>0.61072038812673102</v>
      </c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</row>
    <row r="428" spans="1:91" s="82" customFormat="1" ht="30" customHeight="1">
      <c r="A428" t="str">
        <f t="shared" si="7"/>
        <v>InköpAvVarorInköpta produkter och tjänster - utökad beräkning10.1.7 Patientövervakning</v>
      </c>
      <c r="B428" t="s">
        <v>12</v>
      </c>
      <c r="C428" t="str">
        <f>'Input-inköpta varor o tjänster'!$J$11</f>
        <v>Inköpta produkter och tjänster - utökad beräkning</v>
      </c>
      <c r="D428" s="96" t="s">
        <v>463</v>
      </c>
      <c r="E428" s="96" t="s">
        <v>1319</v>
      </c>
      <c r="F428" s="97">
        <v>0</v>
      </c>
      <c r="G428" s="97">
        <v>0</v>
      </c>
      <c r="H428">
        <f>M428/'Konvertering SEK till EURO'!$C$8</f>
        <v>3.5670182100921051E-2</v>
      </c>
      <c r="I428" s="96" t="s">
        <v>1746</v>
      </c>
      <c r="J428" s="108" t="s">
        <v>1785</v>
      </c>
      <c r="K428"/>
      <c r="M428">
        <v>0.47441342194225</v>
      </c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</row>
    <row r="429" spans="1:91" s="82" customFormat="1" ht="30" customHeight="1">
      <c r="A429" t="str">
        <f t="shared" si="7"/>
        <v>InköpAvVarorInköpta produkter och tjänster - utökad beräkning10.2 Medicinteknik Bild och Funktion och relaterade förbrukningsvaror</v>
      </c>
      <c r="B429" t="s">
        <v>12</v>
      </c>
      <c r="C429" t="str">
        <f>'Input-inköpta varor o tjänster'!$J$11</f>
        <v>Inköpta produkter och tjänster - utökad beräkning</v>
      </c>
      <c r="D429" s="96" t="s">
        <v>464</v>
      </c>
      <c r="E429" s="96" t="s">
        <v>1319</v>
      </c>
      <c r="F429" s="97">
        <v>0</v>
      </c>
      <c r="G429" s="97">
        <v>0</v>
      </c>
      <c r="H429">
        <f>M429/'Konvertering SEK till EURO'!$C$8</f>
        <v>4.0518002749576024E-2</v>
      </c>
      <c r="I429" s="96" t="s">
        <v>1747</v>
      </c>
      <c r="J429" s="108" t="s">
        <v>1785</v>
      </c>
      <c r="K429"/>
      <c r="M429">
        <v>0.53888943656936117</v>
      </c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</row>
    <row r="430" spans="1:91" s="82" customFormat="1" ht="30" customHeight="1">
      <c r="A430" t="str">
        <f t="shared" si="7"/>
        <v>InköpAvVarorInköpta produkter och tjänster - utökad beräkning10.2.1 Ultraljud</v>
      </c>
      <c r="B430" t="s">
        <v>12</v>
      </c>
      <c r="C430" t="str">
        <f>'Input-inköpta varor o tjänster'!$J$11</f>
        <v>Inköpta produkter och tjänster - utökad beräkning</v>
      </c>
      <c r="D430" s="96" t="s">
        <v>465</v>
      </c>
      <c r="E430" s="96" t="s">
        <v>1319</v>
      </c>
      <c r="F430" s="97">
        <v>0</v>
      </c>
      <c r="G430" s="97">
        <v>0</v>
      </c>
      <c r="H430">
        <f>M430/'Konvertering SEK till EURO'!$C$8</f>
        <v>2.9462008468872706E-2</v>
      </c>
      <c r="I430" s="96" t="s">
        <v>1748</v>
      </c>
      <c r="J430" s="108" t="s">
        <v>1785</v>
      </c>
      <c r="K430"/>
      <c r="M430">
        <v>0.39184471263600701</v>
      </c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</row>
    <row r="431" spans="1:91" s="82" customFormat="1" ht="30" customHeight="1">
      <c r="A431" t="str">
        <f t="shared" si="7"/>
        <v>InköpAvVarorInköpta produkter och tjänster - utökad beräkning10.2.2 Röntgen</v>
      </c>
      <c r="B431" t="s">
        <v>12</v>
      </c>
      <c r="C431" t="str">
        <f>'Input-inköpta varor o tjänster'!$J$11</f>
        <v>Inköpta produkter och tjänster - utökad beräkning</v>
      </c>
      <c r="D431" s="96" t="s">
        <v>466</v>
      </c>
      <c r="E431" s="96" t="s">
        <v>1319</v>
      </c>
      <c r="F431" s="97">
        <v>0</v>
      </c>
      <c r="G431" s="97">
        <v>0</v>
      </c>
      <c r="H431">
        <f>M431/'Konvertering SEK till EURO'!$C$8</f>
        <v>2.9462008468872706E-2</v>
      </c>
      <c r="I431" s="96" t="s">
        <v>1749</v>
      </c>
      <c r="J431" s="108" t="s">
        <v>1785</v>
      </c>
      <c r="K431"/>
      <c r="M431">
        <v>0.39184471263600701</v>
      </c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</row>
    <row r="432" spans="1:91" s="82" customFormat="1" ht="30" customHeight="1">
      <c r="A432" t="str">
        <f t="shared" si="7"/>
        <v>InköpAvVarorInköpta produkter och tjänster - utökad beräkning10.2.3 MR</v>
      </c>
      <c r="B432" t="s">
        <v>12</v>
      </c>
      <c r="C432" t="str">
        <f>'Input-inköpta varor o tjänster'!$J$11</f>
        <v>Inköpta produkter och tjänster - utökad beräkning</v>
      </c>
      <c r="D432" s="96" t="s">
        <v>467</v>
      </c>
      <c r="E432" s="96" t="s">
        <v>1319</v>
      </c>
      <c r="F432" s="97">
        <v>0</v>
      </c>
      <c r="G432" s="97">
        <v>0</v>
      </c>
      <c r="H432">
        <f>M432/'Konvertering SEK till EURO'!$C$8</f>
        <v>2.9462008468872706E-2</v>
      </c>
      <c r="I432" s="96" t="s">
        <v>1750</v>
      </c>
      <c r="J432" s="108" t="s">
        <v>1785</v>
      </c>
      <c r="K432"/>
      <c r="M432">
        <v>0.39184471263600701</v>
      </c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</row>
    <row r="433" spans="1:91" s="82" customFormat="1" ht="30" customHeight="1">
      <c r="A433" t="str">
        <f t="shared" si="7"/>
        <v>InköpAvVarorInköpta produkter och tjänster - utökad beräkning10.2.4 Nuclearmedicin</v>
      </c>
      <c r="B433" t="s">
        <v>12</v>
      </c>
      <c r="C433" t="str">
        <f>'Input-inköpta varor o tjänster'!$J$11</f>
        <v>Inköpta produkter och tjänster - utökad beräkning</v>
      </c>
      <c r="D433" s="96" t="s">
        <v>468</v>
      </c>
      <c r="E433" s="96" t="s">
        <v>1319</v>
      </c>
      <c r="F433" s="97">
        <v>0</v>
      </c>
      <c r="G433" s="97">
        <v>0</v>
      </c>
      <c r="H433">
        <f>M433/'Konvertering SEK till EURO'!$C$8</f>
        <v>2.9462008468872706E-2</v>
      </c>
      <c r="I433" s="96" t="s">
        <v>1751</v>
      </c>
      <c r="J433" s="108" t="s">
        <v>1785</v>
      </c>
      <c r="K433"/>
      <c r="M433">
        <v>0.39184471263600701</v>
      </c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</row>
    <row r="434" spans="1:91" s="82" customFormat="1" ht="30" customHeight="1">
      <c r="A434" t="str">
        <f t="shared" si="7"/>
        <v>InköpAvVarorInköpta produkter och tjänster - utökad beräkning10.2.5 Kontrastinjektorer</v>
      </c>
      <c r="B434" t="s">
        <v>12</v>
      </c>
      <c r="C434" t="str">
        <f>'Input-inköpta varor o tjänster'!$J$11</f>
        <v>Inköpta produkter och tjänster - utökad beräkning</v>
      </c>
      <c r="D434" s="96" t="s">
        <v>469</v>
      </c>
      <c r="E434" s="96" t="s">
        <v>1319</v>
      </c>
      <c r="F434" s="97">
        <v>0</v>
      </c>
      <c r="G434" s="97">
        <v>0</v>
      </c>
      <c r="H434">
        <f>M434/'Konvertering SEK till EURO'!$C$8</f>
        <v>2.9462008468872706E-2</v>
      </c>
      <c r="I434" s="96" t="s">
        <v>1752</v>
      </c>
      <c r="J434" s="108" t="s">
        <v>1785</v>
      </c>
      <c r="K434"/>
      <c r="M434">
        <v>0.39184471263600701</v>
      </c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</row>
    <row r="435" spans="1:91" s="82" customFormat="1" ht="30" customHeight="1">
      <c r="A435" t="str">
        <f t="shared" si="7"/>
        <v>InköpAvVarorInköpta produkter och tjänster - utökad beräkning10.2.6 Bilddiagnostik</v>
      </c>
      <c r="B435" t="s">
        <v>12</v>
      </c>
      <c r="C435" t="str">
        <f>'Input-inköpta varor o tjänster'!$J$11</f>
        <v>Inköpta produkter och tjänster - utökad beräkning</v>
      </c>
      <c r="D435" s="96" t="s">
        <v>470</v>
      </c>
      <c r="E435" s="96" t="s">
        <v>1319</v>
      </c>
      <c r="F435" s="97">
        <v>0</v>
      </c>
      <c r="G435" s="97">
        <v>0</v>
      </c>
      <c r="H435">
        <f>M435/'Konvertering SEK till EURO'!$C$8</f>
        <v>4.2877552251123531E-2</v>
      </c>
      <c r="I435" s="96" t="s">
        <v>1753</v>
      </c>
      <c r="J435" s="108" t="s">
        <v>1785</v>
      </c>
      <c r="K435"/>
      <c r="M435">
        <v>0.57027144493994297</v>
      </c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</row>
    <row r="436" spans="1:91" s="82" customFormat="1" ht="30" customHeight="1">
      <c r="A436" t="str">
        <f t="shared" si="7"/>
        <v>InköpAvVarorInköpta produkter och tjänster - utökad beräkning10.2.7 Funktionsdiagnostik</v>
      </c>
      <c r="B436" t="s">
        <v>12</v>
      </c>
      <c r="C436" t="str">
        <f>'Input-inköpta varor o tjänster'!$J$11</f>
        <v>Inköpta produkter och tjänster - utökad beräkning</v>
      </c>
      <c r="D436" s="96" t="s">
        <v>471</v>
      </c>
      <c r="E436" s="96" t="s">
        <v>1319</v>
      </c>
      <c r="F436" s="97">
        <v>0</v>
      </c>
      <c r="G436" s="97">
        <v>0</v>
      </c>
      <c r="H436">
        <f>M436/'Konvertering SEK till EURO'!$C$8</f>
        <v>2.9462008468872706E-2</v>
      </c>
      <c r="I436" s="96" t="s">
        <v>1754</v>
      </c>
      <c r="J436" s="108" t="s">
        <v>1785</v>
      </c>
      <c r="K436"/>
      <c r="M436">
        <v>0.39184471263600701</v>
      </c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</row>
    <row r="437" spans="1:91" s="82" customFormat="1" ht="30" customHeight="1">
      <c r="A437" t="str">
        <f t="shared" si="7"/>
        <v>InköpAvVarorInköpta produkter och tjänster - utökad beräkning10.2.8 Materiel MT bild och funktion</v>
      </c>
      <c r="B437" t="s">
        <v>12</v>
      </c>
      <c r="C437" t="str">
        <f>'Input-inköpta varor o tjänster'!$J$11</f>
        <v>Inköpta produkter och tjänster - utökad beräkning</v>
      </c>
      <c r="D437" s="96" t="s">
        <v>472</v>
      </c>
      <c r="E437" s="96" t="s">
        <v>1319</v>
      </c>
      <c r="F437" s="97">
        <v>0</v>
      </c>
      <c r="G437" s="97">
        <v>0</v>
      </c>
      <c r="H437">
        <f>M437/'Konvertering SEK till EURO'!$C$8</f>
        <v>4.8586127624094734E-2</v>
      </c>
      <c r="I437" s="96" t="s">
        <v>1755</v>
      </c>
      <c r="J437" s="108" t="s">
        <v>1785</v>
      </c>
      <c r="K437"/>
      <c r="M437">
        <v>0.64619549740046001</v>
      </c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</row>
    <row r="438" spans="1:91" s="82" customFormat="1" ht="30" customHeight="1">
      <c r="A438" t="str">
        <f t="shared" si="7"/>
        <v>InköpAvVarorInköpta produkter och tjänster - utökad beräkning10.2.9 Strålterapi</v>
      </c>
      <c r="B438" t="s">
        <v>12</v>
      </c>
      <c r="C438" t="str">
        <f>'Input-inköpta varor o tjänster'!$J$11</f>
        <v>Inköpta produkter och tjänster - utökad beräkning</v>
      </c>
      <c r="D438" s="96" t="s">
        <v>473</v>
      </c>
      <c r="E438" s="96" t="s">
        <v>1319</v>
      </c>
      <c r="F438" s="97">
        <v>0</v>
      </c>
      <c r="G438" s="97">
        <v>0</v>
      </c>
      <c r="H438">
        <f>M438/'Konvertering SEK till EURO'!$C$8</f>
        <v>2.9462008468872706E-2</v>
      </c>
      <c r="I438" s="96" t="s">
        <v>1756</v>
      </c>
      <c r="J438" s="108" t="s">
        <v>1785</v>
      </c>
      <c r="K438"/>
      <c r="M438">
        <v>0.39184471263600701</v>
      </c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</row>
    <row r="439" spans="1:91" s="82" customFormat="1" ht="30" customHeight="1">
      <c r="A439" t="str">
        <f t="shared" si="7"/>
        <v>InköpAvVarorInköpta produkter och tjänster - utökad beräkning10.3 Medicinteknik Operation och relaterade förbrukningsvaror</v>
      </c>
      <c r="B439" t="s">
        <v>12</v>
      </c>
      <c r="C439" t="str">
        <f>'Input-inköpta varor o tjänster'!$J$11</f>
        <v>Inköpta produkter och tjänster - utökad beräkning</v>
      </c>
      <c r="D439" s="96" t="s">
        <v>1784</v>
      </c>
      <c r="E439" s="96" t="s">
        <v>1319</v>
      </c>
      <c r="F439" s="97">
        <v>0</v>
      </c>
      <c r="G439" s="97">
        <v>0</v>
      </c>
      <c r="H439">
        <f>M439/'Konvertering SEK till EURO'!$C$8</f>
        <v>5.0145286165814193E-2</v>
      </c>
      <c r="I439" s="96" t="s">
        <v>1757</v>
      </c>
      <c r="J439" s="108" t="s">
        <v>1785</v>
      </c>
      <c r="K439"/>
      <c r="M439">
        <v>0.66693230600532882</v>
      </c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</row>
    <row r="440" spans="1:91" s="82" customFormat="1" ht="30" customHeight="1">
      <c r="A440" t="str">
        <f t="shared" si="7"/>
        <v>InköpAvVarorInköpta produkter och tjänster - utökad beräkning10.3.1 Miniinvasiv utrustning</v>
      </c>
      <c r="B440" t="s">
        <v>12</v>
      </c>
      <c r="C440" t="str">
        <f>'Input-inköpta varor o tjänster'!$J$11</f>
        <v>Inköpta produkter och tjänster - utökad beräkning</v>
      </c>
      <c r="D440" s="96" t="s">
        <v>475</v>
      </c>
      <c r="E440" s="96" t="s">
        <v>1319</v>
      </c>
      <c r="F440" s="97">
        <v>0</v>
      </c>
      <c r="G440" s="97">
        <v>0</v>
      </c>
      <c r="H440">
        <f>M440/'Konvertering SEK till EURO'!$C$8</f>
        <v>2.9462008468872706E-2</v>
      </c>
      <c r="I440" s="96" t="s">
        <v>1758</v>
      </c>
      <c r="J440" s="108" t="s">
        <v>1785</v>
      </c>
      <c r="K440"/>
      <c r="M440">
        <v>0.39184471263600701</v>
      </c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</row>
    <row r="441" spans="1:91" s="82" customFormat="1" ht="30" customHeight="1">
      <c r="A441" t="str">
        <f t="shared" si="7"/>
        <v>InköpAvVarorInköpta produkter och tjänster - utökad beräkning10.3.2 Materiel MT Operation</v>
      </c>
      <c r="B441" t="s">
        <v>12</v>
      </c>
      <c r="C441" t="str">
        <f>'Input-inköpta varor o tjänster'!$J$11</f>
        <v>Inköpta produkter och tjänster - utökad beräkning</v>
      </c>
      <c r="D441" s="96" t="s">
        <v>476</v>
      </c>
      <c r="E441" s="96" t="s">
        <v>1319</v>
      </c>
      <c r="F441" s="97">
        <v>0</v>
      </c>
      <c r="G441" s="97">
        <v>0</v>
      </c>
      <c r="H441">
        <f>M441/'Konvertering SEK till EURO'!$C$8</f>
        <v>0.11208060541147292</v>
      </c>
      <c r="I441" s="96" t="s">
        <v>1759</v>
      </c>
      <c r="J441" s="108" t="s">
        <v>1785</v>
      </c>
      <c r="K441"/>
      <c r="M441">
        <v>1.49067205197259</v>
      </c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</row>
    <row r="442" spans="1:91" s="82" customFormat="1" ht="30" customHeight="1">
      <c r="A442" t="str">
        <f t="shared" si="7"/>
        <v>InköpAvVarorInköpta produkter och tjänster - utökad beräkning10.3.3 Operationsinventarier</v>
      </c>
      <c r="B442" t="s">
        <v>12</v>
      </c>
      <c r="C442" t="str">
        <f>'Input-inköpta varor o tjänster'!$J$11</f>
        <v>Inköpta produkter och tjänster - utökad beräkning</v>
      </c>
      <c r="D442" s="96" t="s">
        <v>477</v>
      </c>
      <c r="E442" s="96" t="s">
        <v>1319</v>
      </c>
      <c r="F442" s="97">
        <v>0</v>
      </c>
      <c r="G442" s="97">
        <v>0</v>
      </c>
      <c r="H442">
        <f>M442/'Konvertering SEK till EURO'!$C$8</f>
        <v>3.3303270699330902E-2</v>
      </c>
      <c r="I442" s="96" t="s">
        <v>1760</v>
      </c>
      <c r="J442" s="108" t="s">
        <v>1785</v>
      </c>
      <c r="K442"/>
      <c r="M442">
        <v>0.44293350030110101</v>
      </c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</row>
    <row r="443" spans="1:91" s="82" customFormat="1" ht="30" customHeight="1">
      <c r="A443" t="str">
        <f t="shared" si="7"/>
        <v>InköpAvVarorInköpta produkter och tjänster - utökad beräkning10.3.4 Operationsrobot</v>
      </c>
      <c r="B443" t="s">
        <v>12</v>
      </c>
      <c r="C443" t="str">
        <f>'Input-inköpta varor o tjänster'!$J$11</f>
        <v>Inköpta produkter och tjänster - utökad beräkning</v>
      </c>
      <c r="D443" s="96" t="s">
        <v>478</v>
      </c>
      <c r="E443" s="96" t="s">
        <v>1319</v>
      </c>
      <c r="F443" s="97">
        <v>0</v>
      </c>
      <c r="G443" s="97">
        <v>0</v>
      </c>
      <c r="H443">
        <f>M443/'Konvertering SEK till EURO'!$C$8</f>
        <v>2.9462008468872706E-2</v>
      </c>
      <c r="I443" s="96" t="s">
        <v>1761</v>
      </c>
      <c r="J443" s="108" t="s">
        <v>1785</v>
      </c>
      <c r="K443"/>
      <c r="M443">
        <v>0.39184471263600701</v>
      </c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</row>
    <row r="444" spans="1:91" s="82" customFormat="1" ht="30" customHeight="1">
      <c r="A444" t="str">
        <f t="shared" si="7"/>
        <v>InköpAvVarorInköpta produkter och tjänster - utökad beräkning10.3.5 Operationsinstrument</v>
      </c>
      <c r="B444" t="s">
        <v>12</v>
      </c>
      <c r="C444" t="str">
        <f>'Input-inköpta varor o tjänster'!$J$11</f>
        <v>Inköpta produkter och tjänster - utökad beräkning</v>
      </c>
      <c r="D444" s="96" t="s">
        <v>479</v>
      </c>
      <c r="E444" s="96" t="s">
        <v>1319</v>
      </c>
      <c r="F444" s="97">
        <v>0</v>
      </c>
      <c r="G444" s="97">
        <v>0</v>
      </c>
      <c r="H444">
        <f>M444/'Konvertering SEK till EURO'!$C$8</f>
        <v>6.3879532474494655E-2</v>
      </c>
      <c r="I444" s="96" t="s">
        <v>1762</v>
      </c>
      <c r="J444" s="108" t="s">
        <v>1785</v>
      </c>
      <c r="K444"/>
      <c r="M444">
        <v>0.84959778191077895</v>
      </c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</row>
    <row r="445" spans="1:91" s="82" customFormat="1" ht="30" customHeight="1">
      <c r="A445" t="str">
        <f t="shared" si="7"/>
        <v>InköpAvVarorInköpta produkter och tjänster - utökad beräkning10.3.6 Implantat</v>
      </c>
      <c r="B445" t="s">
        <v>12</v>
      </c>
      <c r="C445" t="str">
        <f>'Input-inköpta varor o tjänster'!$J$11</f>
        <v>Inköpta produkter och tjänster - utökad beräkning</v>
      </c>
      <c r="D445" s="96" t="s">
        <v>480</v>
      </c>
      <c r="E445" s="96" t="s">
        <v>1319</v>
      </c>
      <c r="F445" s="97">
        <v>0</v>
      </c>
      <c r="G445" s="97">
        <v>0</v>
      </c>
      <c r="H445">
        <f>M445/'Konvertering SEK till EURO'!$C$8</f>
        <v>7.861884853043534E-2</v>
      </c>
      <c r="I445" s="96" t="s">
        <v>1763</v>
      </c>
      <c r="J445" s="108" t="s">
        <v>1785</v>
      </c>
      <c r="K445"/>
      <c r="M445">
        <v>1.0456306854547901</v>
      </c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</row>
    <row r="446" spans="1:91" ht="30" customHeight="1">
      <c r="A446" t="str">
        <f t="shared" si="7"/>
        <v>InköpAvVarorInköpta produkter och tjänster - utökad beräkning10.3.7 Steriliseringsinventarier</v>
      </c>
      <c r="B446" t="s">
        <v>12</v>
      </c>
      <c r="C446" t="str">
        <f>'Input-inköpta varor o tjänster'!$J$11</f>
        <v>Inköpta produkter och tjänster - utökad beräkning</v>
      </c>
      <c r="D446" s="96" t="s">
        <v>481</v>
      </c>
      <c r="E446" s="96" t="s">
        <v>1319</v>
      </c>
      <c r="F446" s="97">
        <v>0</v>
      </c>
      <c r="G446" s="97">
        <v>0</v>
      </c>
      <c r="H446">
        <f>M446/'Konvertering SEK till EURO'!$C$8</f>
        <v>4.6670770471683679E-2</v>
      </c>
      <c r="I446" s="96" t="s">
        <v>1764</v>
      </c>
      <c r="J446" s="108" t="s">
        <v>1785</v>
      </c>
      <c r="K446"/>
      <c r="M446">
        <v>0.62072124727339295</v>
      </c>
    </row>
    <row r="447" spans="1:91" ht="30" customHeight="1">
      <c r="A447" t="str">
        <f t="shared" si="7"/>
        <v>InköpAvVarorInköpta produkter och tjänster - utökad beräkning10.4 Medicinteknik Terapi och diagnostik och relaterade förbrukningsvaror</v>
      </c>
      <c r="B447" t="s">
        <v>12</v>
      </c>
      <c r="C447" t="str">
        <f>'Input-inköpta varor o tjänster'!$J$11</f>
        <v>Inköpta produkter och tjänster - utökad beräkning</v>
      </c>
      <c r="D447" s="96" t="s">
        <v>482</v>
      </c>
      <c r="E447" s="96" t="s">
        <v>1319</v>
      </c>
      <c r="F447" s="97">
        <v>0</v>
      </c>
      <c r="G447" s="97">
        <v>0</v>
      </c>
      <c r="H447">
        <f>M447/'Konvertering SEK till EURO'!$C$8</f>
        <v>2.8578312142797609E-2</v>
      </c>
      <c r="I447" s="96" t="s">
        <v>1765</v>
      </c>
      <c r="J447" s="108" t="s">
        <v>1785</v>
      </c>
      <c r="K447"/>
      <c r="M447">
        <v>0.3800915514992082</v>
      </c>
    </row>
    <row r="448" spans="1:91" ht="30" customHeight="1">
      <c r="A448" t="str">
        <f t="shared" si="7"/>
        <v>InköpAvVarorInköpta produkter och tjänster - utökad beräkning10.4.1 Generell diagnostik</v>
      </c>
      <c r="B448" t="s">
        <v>12</v>
      </c>
      <c r="C448" t="str">
        <f>'Input-inköpta varor o tjänster'!$J$11</f>
        <v>Inköpta produkter och tjänster - utökad beräkning</v>
      </c>
      <c r="D448" s="96" t="s">
        <v>483</v>
      </c>
      <c r="E448" s="96" t="s">
        <v>1319</v>
      </c>
      <c r="F448" s="97">
        <v>0</v>
      </c>
      <c r="G448" s="97">
        <v>0</v>
      </c>
      <c r="H448">
        <f>M448/'Konvertering SEK till EURO'!$C$8</f>
        <v>4.1878355732969323E-2</v>
      </c>
      <c r="I448" s="96" t="s">
        <v>1766</v>
      </c>
      <c r="J448" s="108" t="s">
        <v>1785</v>
      </c>
      <c r="K448"/>
      <c r="M448">
        <v>0.55698213124849205</v>
      </c>
    </row>
    <row r="449" spans="1:13" ht="30" customHeight="1">
      <c r="A449" t="str">
        <f t="shared" si="7"/>
        <v>InköpAvVarorInköpta produkter och tjänster - utökad beräkning10.4.2 Klinisk fysiologi</v>
      </c>
      <c r="B449" t="s">
        <v>12</v>
      </c>
      <c r="C449" t="str">
        <f>'Input-inköpta varor o tjänster'!$J$11</f>
        <v>Inköpta produkter och tjänster - utökad beräkning</v>
      </c>
      <c r="D449" s="96" t="s">
        <v>484</v>
      </c>
      <c r="E449" s="96" t="s">
        <v>1319</v>
      </c>
      <c r="F449" s="97">
        <v>0</v>
      </c>
      <c r="G449" s="97">
        <v>0</v>
      </c>
      <c r="H449">
        <f>M449/'Konvertering SEK till EURO'!$C$8</f>
        <v>2.9462008468872706E-2</v>
      </c>
      <c r="I449" s="96" t="s">
        <v>1767</v>
      </c>
      <c r="J449" s="108" t="s">
        <v>1785</v>
      </c>
      <c r="K449"/>
      <c r="M449">
        <v>0.39184471263600701</v>
      </c>
    </row>
    <row r="450" spans="1:13" ht="30" customHeight="1">
      <c r="A450" t="str">
        <f t="shared" si="7"/>
        <v>InköpAvVarorInköpta produkter och tjänster - utökad beräkning10.4.3 Laboratoriemedicin</v>
      </c>
      <c r="B450" t="s">
        <v>12</v>
      </c>
      <c r="C450" t="str">
        <f>'Input-inköpta varor o tjänster'!$J$11</f>
        <v>Inköpta produkter och tjänster - utökad beräkning</v>
      </c>
      <c r="D450" s="96" t="s">
        <v>485</v>
      </c>
      <c r="E450" s="96" t="s">
        <v>1319</v>
      </c>
      <c r="F450" s="97">
        <v>0</v>
      </c>
      <c r="G450" s="97">
        <v>0</v>
      </c>
      <c r="H450">
        <f>M450/'Konvertering SEK till EURO'!$C$8</f>
        <v>3.11451274179106E-2</v>
      </c>
      <c r="I450" s="96" t="s">
        <v>1768</v>
      </c>
      <c r="J450" s="108" t="s">
        <v>1785</v>
      </c>
      <c r="K450"/>
      <c r="M450">
        <v>0.41423019465821098</v>
      </c>
    </row>
    <row r="451" spans="1:13" ht="30" customHeight="1">
      <c r="A451" t="str">
        <f t="shared" si="7"/>
        <v>InköpAvVarorInköpta produkter och tjänster - utökad beräkning10.4.4 Materiel MT Terapi och Diagnostik</v>
      </c>
      <c r="B451" t="s">
        <v>12</v>
      </c>
      <c r="C451" t="str">
        <f>'Input-inköpta varor o tjänster'!$J$11</f>
        <v>Inköpta produkter och tjänster - utökad beräkning</v>
      </c>
      <c r="D451" s="96" t="s">
        <v>486</v>
      </c>
      <c r="E451" s="96" t="s">
        <v>1319</v>
      </c>
      <c r="F451" s="97">
        <v>0</v>
      </c>
      <c r="G451" s="97">
        <v>0</v>
      </c>
      <c r="H451">
        <f>M451/'Konvertering SEK till EURO'!$C$8</f>
        <v>2.9462008468872706E-2</v>
      </c>
      <c r="I451" s="96" t="s">
        <v>1769</v>
      </c>
      <c r="J451" s="108" t="s">
        <v>1785</v>
      </c>
      <c r="K451"/>
      <c r="M451">
        <v>0.39184471263600701</v>
      </c>
    </row>
    <row r="452" spans="1:13" ht="30" customHeight="1">
      <c r="A452" t="str">
        <f t="shared" si="7"/>
        <v>InköpAvVarorInköpta produkter och tjänster - utökad beräkning10.4.5 Specifikt förlossning och neonatal</v>
      </c>
      <c r="B452" t="s">
        <v>12</v>
      </c>
      <c r="C452" t="str">
        <f>'Input-inköpta varor o tjänster'!$J$11</f>
        <v>Inköpta produkter och tjänster - utökad beräkning</v>
      </c>
      <c r="D452" s="96" t="s">
        <v>487</v>
      </c>
      <c r="E452" s="96" t="s">
        <v>1319</v>
      </c>
      <c r="F452" s="97">
        <v>0</v>
      </c>
      <c r="G452" s="97">
        <v>0</v>
      </c>
      <c r="H452">
        <f>M452/'Konvertering SEK till EURO'!$C$8</f>
        <v>4.8315033544299391E-2</v>
      </c>
      <c r="I452" s="96" t="s">
        <v>1770</v>
      </c>
      <c r="J452" s="108" t="s">
        <v>1785</v>
      </c>
      <c r="K452"/>
      <c r="M452">
        <v>0.64258994613918197</v>
      </c>
    </row>
    <row r="453" spans="1:13" ht="30" customHeight="1">
      <c r="A453" t="str">
        <f t="shared" si="7"/>
        <v>InköpAvVarorInköpta produkter och tjänster - utökad beräkning10.4.6 Dialys</v>
      </c>
      <c r="B453" t="s">
        <v>12</v>
      </c>
      <c r="C453" t="str">
        <f>'Input-inköpta varor o tjänster'!$J$11</f>
        <v>Inköpta produkter och tjänster - utökad beräkning</v>
      </c>
      <c r="D453" s="96" t="s">
        <v>488</v>
      </c>
      <c r="E453" s="96" t="s">
        <v>1319</v>
      </c>
      <c r="F453" s="97">
        <v>0</v>
      </c>
      <c r="G453" s="97">
        <v>0</v>
      </c>
      <c r="H453">
        <f>M453/'Konvertering SEK till EURO'!$C$8</f>
        <v>2.9462008468872706E-2</v>
      </c>
      <c r="I453" s="96" t="s">
        <v>1771</v>
      </c>
      <c r="J453" s="108" t="s">
        <v>1785</v>
      </c>
      <c r="K453"/>
      <c r="M453">
        <v>0.39184471263600701</v>
      </c>
    </row>
    <row r="454" spans="1:13">
      <c r="G454" s="98"/>
      <c r="H454" s="98"/>
    </row>
    <row r="458" spans="1:13">
      <c r="F458"/>
      <c r="G458"/>
      <c r="H458"/>
    </row>
    <row r="459" spans="1:13">
      <c r="F459"/>
      <c r="G459"/>
      <c r="H459"/>
    </row>
    <row r="460" spans="1:13">
      <c r="F460"/>
      <c r="G460"/>
      <c r="H460"/>
    </row>
    <row r="461" spans="1:13">
      <c r="F461"/>
      <c r="G461"/>
      <c r="H461"/>
    </row>
    <row r="462" spans="1:13">
      <c r="F462"/>
      <c r="G462"/>
      <c r="H462"/>
    </row>
    <row r="463" spans="1:13">
      <c r="F463"/>
      <c r="G463"/>
      <c r="H463"/>
    </row>
    <row r="464" spans="1:13">
      <c r="F464"/>
      <c r="G464"/>
      <c r="H464"/>
    </row>
    <row r="465" spans="6:8">
      <c r="F465"/>
      <c r="G465"/>
      <c r="H465"/>
    </row>
    <row r="466" spans="6:8">
      <c r="F466"/>
      <c r="G466"/>
      <c r="H466"/>
    </row>
    <row r="467" spans="6:8">
      <c r="F467"/>
      <c r="G467"/>
      <c r="H467"/>
    </row>
    <row r="468" spans="6:8">
      <c r="F468"/>
      <c r="G468"/>
      <c r="H468"/>
    </row>
    <row r="472" spans="6:8">
      <c r="F472" s="73"/>
    </row>
  </sheetData>
  <sheetProtection autoFilter="0"/>
  <autoFilter ref="A1:M453" xr:uid="{F1D98AEB-ED07-4117-B6D4-48538A5C1D7B}"/>
  <conditionalFormatting sqref="D3:D453">
    <cfRule type="expression" dxfId="2" priority="1">
      <formula>#REF!=2</formula>
    </cfRule>
    <cfRule type="expression" dxfId="1" priority="2">
      <formula>#REF!=3</formula>
    </cfRule>
    <cfRule type="expression" dxfId="0" priority="3">
      <formula>#REF!=1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3459D-A67B-417F-9016-8A4587C95AF7}">
  <sheetPr codeName="Sheet24">
    <tabColor theme="1"/>
  </sheetPr>
  <dimension ref="B3:H12"/>
  <sheetViews>
    <sheetView topLeftCell="A4" zoomScale="76" workbookViewId="0">
      <selection activeCell="D13" sqref="D13:D24"/>
    </sheetView>
  </sheetViews>
  <sheetFormatPr defaultRowHeight="14.5"/>
  <cols>
    <col min="2" max="2" width="29.26953125" customWidth="1"/>
    <col min="4" max="4" width="91.7265625" customWidth="1"/>
  </cols>
  <sheetData>
    <row r="3" spans="2:8" ht="15" thickBot="1"/>
    <row r="4" spans="2:8" ht="52.5" customHeight="1" thickBot="1">
      <c r="B4" s="170" t="s">
        <v>1779</v>
      </c>
      <c r="C4" s="171"/>
      <c r="D4" s="172"/>
    </row>
    <row r="7" spans="2:8" ht="29">
      <c r="B7" s="100" t="s">
        <v>1773</v>
      </c>
      <c r="C7" t="s">
        <v>31</v>
      </c>
      <c r="D7" t="s">
        <v>33</v>
      </c>
    </row>
    <row r="8" spans="2:8" ht="226.5" customHeight="1">
      <c r="B8" s="101" t="s">
        <v>1777</v>
      </c>
      <c r="C8" s="22">
        <v>13.3</v>
      </c>
      <c r="D8" s="104" t="s">
        <v>1778</v>
      </c>
    </row>
    <row r="10" spans="2:8">
      <c r="B10" s="10"/>
      <c r="C10" s="10"/>
      <c r="D10" s="10"/>
      <c r="E10" s="10"/>
      <c r="F10" s="10"/>
      <c r="G10" s="10"/>
      <c r="H10" s="10"/>
    </row>
    <row r="12" spans="2:8">
      <c r="D12">
        <f>1*125.1%*10.6317</f>
        <v>13.300256699999998</v>
      </c>
    </row>
  </sheetData>
  <mergeCells count="1">
    <mergeCell ref="B4:D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9158c6-b5e5-44dd-baea-4299a2b33999" xsi:nil="true"/>
    <lcf76f155ced4ddcb4097134ff3c332f xmlns="91d0079a-58dd-4fec-845c-7f7af08b7f0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57DA4B99266D439FCF8A465058A280" ma:contentTypeVersion="18" ma:contentTypeDescription="Skapa ett nytt dokument." ma:contentTypeScope="" ma:versionID="e312d819d72f998d71566d8c0b0f140b">
  <xsd:schema xmlns:xsd="http://www.w3.org/2001/XMLSchema" xmlns:xs="http://www.w3.org/2001/XMLSchema" xmlns:p="http://schemas.microsoft.com/office/2006/metadata/properties" xmlns:ns2="91d0079a-58dd-4fec-845c-7f7af08b7f08" xmlns:ns3="d49158c6-b5e5-44dd-baea-4299a2b33999" targetNamespace="http://schemas.microsoft.com/office/2006/metadata/properties" ma:root="true" ma:fieldsID="ae6276635bd60b54e9034604f2498113" ns2:_="" ns3:_="">
    <xsd:import namespace="91d0079a-58dd-4fec-845c-7f7af08b7f08"/>
    <xsd:import namespace="d49158c6-b5e5-44dd-baea-4299a2b339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d0079a-58dd-4fec-845c-7f7af08b7f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eringar" ma:readOnly="false" ma:fieldId="{5cf76f15-5ced-4ddc-b409-7134ff3c332f}" ma:taxonomyMulti="true" ma:sspId="321feeb5-49ae-4e62-bd72-b2be39e6946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9158c6-b5e5-44dd-baea-4299a2b3399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1e627cb-7dfe-4656-91dc-de55566aca07}" ma:internalName="TaxCatchAll" ma:showField="CatchAllData" ma:web="d49158c6-b5e5-44dd-baea-4299a2b339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0C4EB4-800C-4411-A165-E5262DBFAAF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87AD454-A636-4D2B-8F32-50F5927B75C2}">
  <ds:schemaRefs>
    <ds:schemaRef ds:uri="http://schemas.microsoft.com/office/2006/metadata/properties"/>
    <ds:schemaRef ds:uri="http://schemas.microsoft.com/office/infopath/2007/PartnerControls"/>
    <ds:schemaRef ds:uri="d49158c6-b5e5-44dd-baea-4299a2b33999"/>
    <ds:schemaRef ds:uri="91d0079a-58dd-4fec-845c-7f7af08b7f08"/>
  </ds:schemaRefs>
</ds:datastoreItem>
</file>

<file path=customXml/itemProps3.xml><?xml version="1.0" encoding="utf-8"?>
<ds:datastoreItem xmlns:ds="http://schemas.openxmlformats.org/officeDocument/2006/customXml" ds:itemID="{9102697F-F6F9-4DA0-9051-8D424EBCAF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d0079a-58dd-4fec-845c-7f7af08b7f08"/>
    <ds:schemaRef ds:uri="d49158c6-b5e5-44dd-baea-4299a2b339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Introduktion</vt:lpstr>
      <vt:lpstr>Resultattabeller</vt:lpstr>
      <vt:lpstr>Pivottabell inköp utökad</vt:lpstr>
      <vt:lpstr>Input-inköpta varor o tjänster</vt:lpstr>
      <vt:lpstr>Data</vt:lpstr>
      <vt:lpstr>Listor_utökad spend</vt:lpstr>
      <vt:lpstr>Utsläppsfaktorer</vt:lpstr>
      <vt:lpstr>Konvertering SEK till EURO</vt:lpstr>
      <vt:lpstr>LFUindelning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 Gustafsson</dc:creator>
  <cp:lastModifiedBy>Carl Gustafsson</cp:lastModifiedBy>
  <dcterms:created xsi:type="dcterms:W3CDTF">2023-11-05T16:23:16Z</dcterms:created>
  <dcterms:modified xsi:type="dcterms:W3CDTF">2023-12-08T06:52:36Z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0x010100BD57DA4B99266D439FCF8A465058A280</vt:lpwstr>
  </property>
  <property fmtid="{D5CDD505-2E9C-101B-9397-08002B2CF9AE}" pid="3" name="MediaServiceImageTags">
    <vt:lpwstr/>
  </property>
</Properties>
</file>